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" sheetId="1" r:id="rId1"/>
  </sheets>
  <definedNames>
    <definedName name="_xlnm.Print_Titles" localSheetId="0">'приложение 4'!$5:$6</definedName>
    <definedName name="_xlnm.Print_Area" localSheetId="0">'приложение 4'!$A$1:$H$274</definedName>
  </definedNames>
  <calcPr fullCalcOnLoad="1"/>
</workbook>
</file>

<file path=xl/sharedStrings.xml><?xml version="1.0" encoding="utf-8"?>
<sst xmlns="http://schemas.openxmlformats.org/spreadsheetml/2006/main" count="1100" uniqueCount="190">
  <si>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</si>
  <si>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</si>
  <si>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</si>
  <si>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</si>
  <si>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</si>
  <si>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</si>
  <si>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</si>
  <si>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</si>
  <si>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</si>
  <si>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</si>
  <si>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</si>
  <si>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</si>
  <si>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</si>
  <si>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</si>
  <si>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</si>
  <si>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</si>
  <si>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</si>
  <si>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</si>
  <si>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</si>
  <si>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</si>
  <si>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</si>
  <si>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</si>
  <si>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</si>
  <si>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</si>
  <si>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</si>
  <si>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</si>
  <si>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</si>
  <si>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</si>
  <si>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</si>
  <si>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</si>
  <si>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</si>
  <si>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</si>
  <si>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</si>
  <si>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</si>
  <si>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</si>
  <si>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</si>
  <si>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</si>
  <si>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</si>
  <si>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</si>
  <si>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</si>
  <si>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</si>
  <si>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</si>
  <si>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</si>
  <si>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</si>
  <si>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</si>
  <si>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13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</si>
  <si>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</si>
  <si>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</si>
  <si>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</si>
  <si>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</si>
  <si>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</si>
  <si>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</si>
  <si>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</si>
  <si>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</si>
  <si>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</si>
  <si>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</si>
  <si>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</si>
  <si>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</si>
  <si>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</si>
  <si>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</si>
  <si>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</si>
  <si>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</si>
  <si>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</si>
  <si>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</si>
  <si>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</si>
  <si>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</si>
  <si>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</si>
  <si>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</si>
  <si>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 xml:space="preserve">Культура </t>
  </si>
  <si>
    <t>Другие вопросы в области культуры и кинематографии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</si>
  <si>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</si>
  <si>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</si>
  <si>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</si>
  <si>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</si>
  <si>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</si>
  <si>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12</t>
  </si>
  <si>
    <t>Другие вопросы в области национальной экономики</t>
  </si>
  <si>
    <t>Код главного распоряди-теля бюджетных средств</t>
  </si>
  <si>
    <t>Собрание Представителей муниципального района Сергиевский</t>
  </si>
  <si>
    <t>Другие вопросы в области образования</t>
  </si>
  <si>
    <t>Другие вопросы в области охраны окружающей среды</t>
  </si>
  <si>
    <t>ИТОГО:</t>
  </si>
  <si>
    <t>Непрограммные направления расходов местного бюджета</t>
  </si>
  <si>
    <t>Сельское хозяйство и рыболовство</t>
  </si>
  <si>
    <t>Иные закупки товаров, работ и услуг для обеспечения государственных  (муниципальных) нужд</t>
  </si>
  <si>
    <t>Другие вопросы в области культуры, кинематографии</t>
  </si>
  <si>
    <t>Субсидии некоммерческим организациям (за исключением государственных (муниципальных) учреждений)</t>
  </si>
  <si>
    <t>630</t>
  </si>
  <si>
    <t>Контрольно-ревизионное управление муниципального района Сергиевский Самарской области</t>
  </si>
  <si>
    <t>Расходы местного бюджета за счет стимулирующих субсидий, направленные на содержание органов местного самоуправления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</si>
  <si>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</si>
  <si>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Функционирование высшего должностного лица субъекта Российской Федерации и муниципального образования</t>
  </si>
  <si>
    <t>Ведомственная структура расходов бюджета муниципального района Сергиевский Самарской области на 2016 год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</si>
  <si>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</si>
  <si>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"Профилактика терроризма и экстремизма в муниципальном районе Сергиевский Самарской области"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</si>
  <si>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</si>
  <si>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</si>
  <si>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</si>
  <si>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 xml:space="preserve">Расходы на выплаты персоналу государственных (муниципальных) органов 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</si>
  <si>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</si>
  <si>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</si>
  <si>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</si>
  <si>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</si>
  <si>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Муниципальная программа "Экологическая программа территории  муниципального  района Сергиевский"</t>
  </si>
  <si>
    <t xml:space="preserve">Муниципальная программа "Развитие муниципальной службы в администрации муниципального района Сергиевский" </t>
  </si>
  <si>
    <t xml:space="preserve">Молодежная политика 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</si>
  <si>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</si>
  <si>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 xml:space="preserve">Муниципальная программа "Дети муниципального района Сергиевский"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</si>
  <si>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муниципальном районе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</si>
  <si>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</si>
  <si>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</si>
  <si>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"Улучшение условий и охраны труда в муниципальном районе Сергиевский"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</si>
  <si>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</si>
  <si>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</si>
  <si>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</si>
  <si>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 xml:space="preserve">Муниципальная программа "Содержание улично-дорожной сети муниципального района Сергиевский"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</si>
  <si>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</si>
  <si>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>Муниципальная программа "Обращение с отходами на территории муниципального района Сергиевский"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</si>
  <si>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</si>
  <si>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</si>
  <si>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</si>
  <si>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</si>
  <si>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Сергиевский"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</si>
  <si>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</si>
  <si>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</si>
  <si>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области"</t>
  </si>
  <si>
    <t>99 0 00 00000</t>
  </si>
  <si>
    <t>23 0 00 00000</t>
  </si>
  <si>
    <t>11 0 00 00000</t>
  </si>
  <si>
    <t>20 0 00 00000</t>
  </si>
  <si>
    <t>01 0 00 00000</t>
  </si>
  <si>
    <t>30 0 00 00000</t>
  </si>
  <si>
    <t>36 0 00 00000</t>
  </si>
  <si>
    <t>02 0 00 00000</t>
  </si>
  <si>
    <t>03 0 00 00000</t>
  </si>
  <si>
    <t>04 0 00 00000</t>
  </si>
  <si>
    <t>12 0 00 00000</t>
  </si>
  <si>
    <t>23 0 00 0000 0</t>
  </si>
  <si>
    <t>24 0 00 00000</t>
  </si>
  <si>
    <t>08 0 00 00000</t>
  </si>
  <si>
    <t>16 0 00 00000</t>
  </si>
  <si>
    <t>05 0 00 00000</t>
  </si>
  <si>
    <t>13 0 00 00000</t>
  </si>
  <si>
    <t>32 0 00 00000</t>
  </si>
  <si>
    <t>09 0 00 00000</t>
  </si>
  <si>
    <t>19 0 00 00000</t>
  </si>
  <si>
    <t>17 0 00 00000</t>
  </si>
  <si>
    <t>21 0 00 00000</t>
  </si>
  <si>
    <t>10 0 00 00000</t>
  </si>
  <si>
    <t>27 0 00 00000</t>
  </si>
  <si>
    <t>28 0 00 00000</t>
  </si>
  <si>
    <t>18 0 00 00000</t>
  </si>
  <si>
    <t>18 3 00 00000</t>
  </si>
  <si>
    <t>07 0 00 00000</t>
  </si>
  <si>
    <t>14 0 00 00000</t>
  </si>
  <si>
    <t>18 1 00 00000</t>
  </si>
  <si>
    <t>18 2 00 00000</t>
  </si>
  <si>
    <t>Муниципальная программа "Развитие сферы культуры и туризма на территории муниципального района Сергиевский"</t>
  </si>
  <si>
    <t>06 0 00 00000</t>
  </si>
  <si>
    <t>Муниципальная программа "Обеспечение исполнения государственных полномочий органов местного самоуправления в сфере опеки и попечительства, образования и организация деятельности комиссии по делам несовершеннолетних и защите их прав"</t>
  </si>
  <si>
    <t>Охрана семьи и детства</t>
  </si>
  <si>
    <t>Иные выплаты населению</t>
  </si>
  <si>
    <t>15 0 00 00000</t>
  </si>
  <si>
    <t>Экологический контроль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</si>
  <si>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</si>
  <si>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Культура</t>
  </si>
  <si>
    <t>22 0 00 60000</t>
  </si>
  <si>
    <t>Муниципальная программа "Профилактика гемораггической лихорадки с почечным синдроном на территории муниципального района Сергиевский на 2016-2018 гг."</t>
  </si>
  <si>
    <t>99 0 00 60000</t>
  </si>
  <si>
    <t>Дошкольное образование</t>
  </si>
  <si>
    <t>22 0 00 00000</t>
  </si>
  <si>
    <t>Муниципальная программа "Профилактика геморрагической лихорадки с почечным синдромом на территории муниципального района Сергиевский на 2016-2018 гг."</t>
  </si>
  <si>
    <t xml:space="preserve">99 0 00 00000 </t>
  </si>
  <si>
    <t>Муниципальная программа "Развитие муниципальной службы в администрации муниципального района Сергиевский" на 2015-2017 гг.</t>
  </si>
  <si>
    <t>Судебная система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</si>
  <si>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</si>
  <si>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</si>
  <si>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Комитет по управлению муниципальным имуществом муниципального района Сергиевский Самарской области</t>
  </si>
  <si>
    <t>Администрация муниципального района Сергиевский Самарской области</t>
  </si>
  <si>
    <t>МКУ "Управление культуры, туризма и молодежной политики" муниципального района Сергиевский Самарской области</t>
  </si>
  <si>
    <t>Комитет по делам семьи и детства администрации муниципального района Сергиевский Самарской области</t>
  </si>
  <si>
    <t>Управление финансами администрации муниципального района Сергиевский Самарской области</t>
  </si>
  <si>
    <t>830</t>
  </si>
  <si>
    <t>Исполнение судебных актов</t>
  </si>
  <si>
    <t>360</t>
  </si>
  <si>
    <t>16 0 003 60000</t>
  </si>
  <si>
    <t>Муниципальная программа "Дети муниципального района Сергиевский" на 2015-2017гг.</t>
  </si>
  <si>
    <t>24 0 00 20000</t>
  </si>
  <si>
    <t>Муниципальная программа "Улучшение условий и охраны труда в муниципальном районе Сергиевский" на 2014-2016гг.</t>
  </si>
  <si>
    <t>Приложение № 4                                               к  Решению Собрания представителей муниципального района Сергиевский                                   от "14" декабря 2016г. № 49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</si>
</sst>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#,##0.0000000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8" fontId="3" fillId="33" borderId="10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68" fontId="1" fillId="33" borderId="0" xfId="0" applyNumberFormat="1" applyFont="1" applyFill="1" applyAlignment="1">
      <alignment horizontal="center" vertical="justify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M490"/>
  <sheetViews>
    <sheetView tabSelected="1" view="pageBreakPreview" zoomScale="90" zoomScaleSheetLayoutView="90" zoomScalePageLayoutView="0" workbookViewId="0" topLeftCell="A1">
      <selection activeCell="A3" sqref="A3:H3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7.25390625" style="1" customWidth="1"/>
    <col min="6" max="6" width="7.125" style="1" customWidth="1"/>
    <col min="7" max="8" width="16.75390625" style="43" customWidth="1"/>
    <col min="9" max="9" width="21.75390625" style="1" hidden="1" customWidth="1"/>
    <col min="10" max="16384" width="9.125" style="1" customWidth="1"/>
  </cols>
  <sheetData>
    <row r="2" spans="1:9" ht="84.75" customHeight="1">
      <c r="A2" s="21"/>
      <c r="B2" s="21"/>
      <c r="C2" s="21"/>
      <c r="D2" s="21"/>
      <c r="E2" s="21"/>
      <c r="F2" s="51" t="s">
        <v>189</v>
      </c>
      <c r="G2" s="51"/>
      <c r="H2" s="51"/>
      <c r="I2" s="2"/>
    </row>
    <row r="3" spans="1:9" ht="34.5" customHeight="1">
      <c r="A3" s="57" t="s">
        <v>92</v>
      </c>
      <c r="B3" s="57"/>
      <c r="C3" s="57"/>
      <c r="D3" s="57"/>
      <c r="E3" s="57"/>
      <c r="F3" s="57"/>
      <c r="G3" s="57"/>
      <c r="H3" s="57"/>
      <c r="I3" s="3"/>
    </row>
    <row r="4" spans="1:9" ht="18" customHeight="1">
      <c r="A4" s="22"/>
      <c r="B4" s="21"/>
      <c r="C4" s="21"/>
      <c r="D4" s="21"/>
      <c r="E4" s="21"/>
      <c r="F4" s="21"/>
      <c r="G4" s="39"/>
      <c r="H4" s="40"/>
      <c r="I4" s="3"/>
    </row>
    <row r="5" spans="1:9" ht="21.75" customHeight="1">
      <c r="A5" s="52" t="s">
        <v>77</v>
      </c>
      <c r="B5" s="55" t="s">
        <v>26</v>
      </c>
      <c r="C5" s="56" t="s">
        <v>0</v>
      </c>
      <c r="D5" s="56" t="s">
        <v>1</v>
      </c>
      <c r="E5" s="56" t="s">
        <v>2</v>
      </c>
      <c r="F5" s="56" t="s">
        <v>3</v>
      </c>
      <c r="G5" s="54" t="s">
        <v>25</v>
      </c>
      <c r="H5" s="54"/>
      <c r="I5" s="4"/>
    </row>
    <row r="6" spans="1:9" ht="81.75" customHeight="1">
      <c r="A6" s="53"/>
      <c r="B6" s="55"/>
      <c r="C6" s="56"/>
      <c r="D6" s="56"/>
      <c r="E6" s="56"/>
      <c r="F6" s="56"/>
      <c r="G6" s="41" t="s">
        <v>30</v>
      </c>
      <c r="H6" s="42" t="s">
        <v>20</v>
      </c>
      <c r="I6" s="5" t="s">
        <v>40</v>
      </c>
    </row>
    <row r="7" spans="1:9" ht="38.25" customHeight="1">
      <c r="A7" s="17">
        <v>600</v>
      </c>
      <c r="B7" s="12" t="s">
        <v>78</v>
      </c>
      <c r="C7" s="6"/>
      <c r="D7" s="26"/>
      <c r="E7" s="15"/>
      <c r="F7" s="15"/>
      <c r="G7" s="45">
        <f>G8</f>
        <v>1534.3527</v>
      </c>
      <c r="H7" s="45">
        <f>H8</f>
        <v>0</v>
      </c>
      <c r="I7" s="5"/>
    </row>
    <row r="8" spans="1:9" ht="45">
      <c r="A8" s="26">
        <v>600</v>
      </c>
      <c r="B8" s="16" t="s">
        <v>4</v>
      </c>
      <c r="C8" s="7" t="s">
        <v>21</v>
      </c>
      <c r="D8" s="7" t="s">
        <v>24</v>
      </c>
      <c r="E8" s="7"/>
      <c r="F8" s="7"/>
      <c r="G8" s="46">
        <f>G9</f>
        <v>1534.3527</v>
      </c>
      <c r="H8" s="46">
        <f>H9</f>
        <v>0</v>
      </c>
      <c r="I8" s="5"/>
    </row>
    <row r="9" spans="1:9" ht="30">
      <c r="A9" s="26">
        <v>600</v>
      </c>
      <c r="B9" s="16" t="s">
        <v>82</v>
      </c>
      <c r="C9" s="7" t="s">
        <v>21</v>
      </c>
      <c r="D9" s="7" t="s">
        <v>24</v>
      </c>
      <c r="E9" s="7" t="s">
        <v>126</v>
      </c>
      <c r="F9" s="7"/>
      <c r="G9" s="46">
        <f>G10+G11+G12</f>
        <v>1534.3527</v>
      </c>
      <c r="H9" s="46">
        <f>H10</f>
        <v>0</v>
      </c>
      <c r="I9" s="5"/>
    </row>
    <row r="10" spans="1:9" ht="30">
      <c r="A10" s="26">
        <v>600</v>
      </c>
      <c r="B10" s="16" t="s">
        <v>54</v>
      </c>
      <c r="C10" s="7" t="s">
        <v>21</v>
      </c>
      <c r="D10" s="7" t="s">
        <v>24</v>
      </c>
      <c r="E10" s="7" t="s">
        <v>126</v>
      </c>
      <c r="F10" s="7" t="s">
        <v>53</v>
      </c>
      <c r="G10" s="46">
        <f>710.2842+449.272+206.7965</f>
        <v>1366.3527</v>
      </c>
      <c r="H10" s="47">
        <v>0</v>
      </c>
      <c r="I10" s="5" t="s">
        <v>41</v>
      </c>
    </row>
    <row r="11" spans="1:9" ht="45">
      <c r="A11" s="26">
        <v>600</v>
      </c>
      <c r="B11" s="16" t="s">
        <v>56</v>
      </c>
      <c r="C11" s="7" t="s">
        <v>21</v>
      </c>
      <c r="D11" s="7" t="s">
        <v>24</v>
      </c>
      <c r="E11" s="7" t="s">
        <v>126</v>
      </c>
      <c r="F11" s="7" t="s">
        <v>55</v>
      </c>
      <c r="G11" s="46">
        <v>166.38841</v>
      </c>
      <c r="H11" s="47">
        <v>0</v>
      </c>
      <c r="I11" s="10" t="s">
        <v>42</v>
      </c>
    </row>
    <row r="12" spans="1:9" ht="16.5" customHeight="1">
      <c r="A12" s="26">
        <v>600</v>
      </c>
      <c r="B12" s="16" t="s">
        <v>58</v>
      </c>
      <c r="C12" s="7" t="s">
        <v>21</v>
      </c>
      <c r="D12" s="7" t="s">
        <v>24</v>
      </c>
      <c r="E12" s="7" t="s">
        <v>126</v>
      </c>
      <c r="F12" s="7" t="s">
        <v>57</v>
      </c>
      <c r="G12" s="46">
        <v>1.61159</v>
      </c>
      <c r="H12" s="47">
        <v>0</v>
      </c>
      <c r="I12" s="10"/>
    </row>
    <row r="13" spans="1:9" ht="31.5">
      <c r="A13" s="19">
        <v>601</v>
      </c>
      <c r="B13" s="12" t="s">
        <v>178</v>
      </c>
      <c r="C13" s="7"/>
      <c r="D13" s="7"/>
      <c r="E13" s="7"/>
      <c r="F13" s="7"/>
      <c r="G13" s="45">
        <f>G17+G25+G37+G48+G63+G70+G106+G111+G120+G133+G148+G159+G114+G56+G77+G82+G130+G14+G94+G89+G98+G125+G144+G103+G22</f>
        <v>755887.12176</v>
      </c>
      <c r="H13" s="45">
        <f>H17+H25+H37+H48+H63+H70+H106+H111+H120+H133+H148+H159+H114+H56+H77+H82+H130+H14+H94+H89+H98+H125+H144+H103+H22</f>
        <v>415048.3612</v>
      </c>
      <c r="I13" s="10"/>
    </row>
    <row r="14" spans="1:9" ht="45">
      <c r="A14" s="20">
        <v>601</v>
      </c>
      <c r="B14" s="9" t="s">
        <v>91</v>
      </c>
      <c r="C14" s="7" t="s">
        <v>21</v>
      </c>
      <c r="D14" s="7" t="s">
        <v>35</v>
      </c>
      <c r="E14" s="7"/>
      <c r="F14" s="7"/>
      <c r="G14" s="46">
        <f>G15</f>
        <v>1373.0006600000002</v>
      </c>
      <c r="H14" s="46">
        <f>H15</f>
        <v>0</v>
      </c>
      <c r="I14" s="10"/>
    </row>
    <row r="15" spans="1:9" ht="75">
      <c r="A15" s="20">
        <v>601</v>
      </c>
      <c r="B15" s="9" t="s">
        <v>93</v>
      </c>
      <c r="C15" s="7" t="s">
        <v>21</v>
      </c>
      <c r="D15" s="7" t="s">
        <v>35</v>
      </c>
      <c r="E15" s="7" t="s">
        <v>127</v>
      </c>
      <c r="F15" s="15"/>
      <c r="G15" s="46">
        <f>G16</f>
        <v>1373.0006600000002</v>
      </c>
      <c r="H15" s="46">
        <f>H16</f>
        <v>0</v>
      </c>
      <c r="I15" s="10"/>
    </row>
    <row r="16" spans="1:9" ht="30">
      <c r="A16" s="20">
        <v>601</v>
      </c>
      <c r="B16" s="9" t="s">
        <v>54</v>
      </c>
      <c r="C16" s="7" t="s">
        <v>21</v>
      </c>
      <c r="D16" s="7" t="s">
        <v>35</v>
      </c>
      <c r="E16" s="7" t="s">
        <v>127</v>
      </c>
      <c r="F16" s="7" t="s">
        <v>53</v>
      </c>
      <c r="G16" s="46">
        <f>1076.04033+296.96033</f>
        <v>1373.0006600000002</v>
      </c>
      <c r="H16" s="46">
        <v>0</v>
      </c>
      <c r="I16" s="10"/>
    </row>
    <row r="17" spans="1:9" ht="22.5" customHeight="1">
      <c r="A17" s="20">
        <v>601</v>
      </c>
      <c r="B17" s="16" t="s">
        <v>5</v>
      </c>
      <c r="C17" s="7" t="s">
        <v>21</v>
      </c>
      <c r="D17" s="7" t="s">
        <v>22</v>
      </c>
      <c r="E17" s="7"/>
      <c r="F17" s="7"/>
      <c r="G17" s="46">
        <f>G18</f>
        <v>37033.59038000001</v>
      </c>
      <c r="H17" s="46">
        <f>H18</f>
        <v>0</v>
      </c>
      <c r="I17" s="11"/>
    </row>
    <row r="18" spans="1:9" ht="75">
      <c r="A18" s="20">
        <v>601</v>
      </c>
      <c r="B18" s="9" t="s">
        <v>93</v>
      </c>
      <c r="C18" s="7" t="s">
        <v>21</v>
      </c>
      <c r="D18" s="7" t="s">
        <v>22</v>
      </c>
      <c r="E18" s="7" t="s">
        <v>127</v>
      </c>
      <c r="F18" s="7"/>
      <c r="G18" s="46">
        <f>G19+G20+G21</f>
        <v>37033.59038000001</v>
      </c>
      <c r="H18" s="46">
        <f>H19+H20+H21</f>
        <v>0</v>
      </c>
      <c r="I18" s="11"/>
    </row>
    <row r="19" spans="1:9" ht="30">
      <c r="A19" s="20">
        <v>601</v>
      </c>
      <c r="B19" s="16" t="s">
        <v>54</v>
      </c>
      <c r="C19" s="7" t="s">
        <v>21</v>
      </c>
      <c r="D19" s="7" t="s">
        <v>22</v>
      </c>
      <c r="E19" s="7" t="s">
        <v>127</v>
      </c>
      <c r="F19" s="7" t="s">
        <v>53</v>
      </c>
      <c r="G19" s="46">
        <f>24502.945+7399.89164+24.5-89.217-43.783</f>
        <v>31794.33664</v>
      </c>
      <c r="H19" s="47">
        <v>0</v>
      </c>
      <c r="I19" s="11"/>
    </row>
    <row r="20" spans="1:9" ht="45">
      <c r="A20" s="20">
        <v>601</v>
      </c>
      <c r="B20" s="16" t="s">
        <v>56</v>
      </c>
      <c r="C20" s="7" t="s">
        <v>21</v>
      </c>
      <c r="D20" s="7" t="s">
        <v>22</v>
      </c>
      <c r="E20" s="7" t="s">
        <v>127</v>
      </c>
      <c r="F20" s="7" t="s">
        <v>55</v>
      </c>
      <c r="G20" s="46">
        <v>5110.79074</v>
      </c>
      <c r="H20" s="46">
        <v>0</v>
      </c>
      <c r="I20" s="5"/>
    </row>
    <row r="21" spans="1:9" ht="17.25" customHeight="1">
      <c r="A21" s="20">
        <v>601</v>
      </c>
      <c r="B21" s="16" t="s">
        <v>58</v>
      </c>
      <c r="C21" s="7" t="s">
        <v>21</v>
      </c>
      <c r="D21" s="7" t="s">
        <v>22</v>
      </c>
      <c r="E21" s="7" t="s">
        <v>127</v>
      </c>
      <c r="F21" s="7" t="s">
        <v>57</v>
      </c>
      <c r="G21" s="46">
        <f>98.956+22.007+7.5</f>
        <v>128.46300000000002</v>
      </c>
      <c r="H21" s="46">
        <v>0</v>
      </c>
      <c r="I21" s="5" t="s">
        <v>41</v>
      </c>
    </row>
    <row r="22" spans="1:9" ht="17.25" customHeight="1">
      <c r="A22" s="20">
        <v>601</v>
      </c>
      <c r="B22" s="16" t="s">
        <v>174</v>
      </c>
      <c r="C22" s="7" t="s">
        <v>21</v>
      </c>
      <c r="D22" s="7" t="s">
        <v>19</v>
      </c>
      <c r="E22" s="7"/>
      <c r="F22" s="7"/>
      <c r="G22" s="46">
        <f>G23</f>
        <v>22.7</v>
      </c>
      <c r="H22" s="46">
        <f>H23</f>
        <v>22.7</v>
      </c>
      <c r="I22" s="5"/>
    </row>
    <row r="23" spans="1:9" ht="77.25" customHeight="1">
      <c r="A23" s="20">
        <v>601</v>
      </c>
      <c r="B23" s="16" t="s">
        <v>93</v>
      </c>
      <c r="C23" s="7" t="s">
        <v>21</v>
      </c>
      <c r="D23" s="7" t="s">
        <v>19</v>
      </c>
      <c r="E23" s="7" t="s">
        <v>127</v>
      </c>
      <c r="F23" s="7"/>
      <c r="G23" s="46">
        <f>G24</f>
        <v>22.7</v>
      </c>
      <c r="H23" s="46">
        <f>H24</f>
        <v>22.7</v>
      </c>
      <c r="I23" s="5"/>
    </row>
    <row r="24" spans="1:9" ht="45" customHeight="1">
      <c r="A24" s="20">
        <v>601</v>
      </c>
      <c r="B24" s="16" t="s">
        <v>56</v>
      </c>
      <c r="C24" s="7" t="s">
        <v>21</v>
      </c>
      <c r="D24" s="7" t="s">
        <v>19</v>
      </c>
      <c r="E24" s="7" t="s">
        <v>127</v>
      </c>
      <c r="F24" s="7" t="s">
        <v>55</v>
      </c>
      <c r="G24" s="46">
        <v>22.7</v>
      </c>
      <c r="H24" s="46">
        <v>22.7</v>
      </c>
      <c r="I24" s="5"/>
    </row>
    <row r="25" spans="1:9" ht="24.75" customHeight="1">
      <c r="A25" s="20">
        <v>601</v>
      </c>
      <c r="B25" s="25" t="s">
        <v>6</v>
      </c>
      <c r="C25" s="7" t="s">
        <v>21</v>
      </c>
      <c r="D25" s="7" t="s">
        <v>45</v>
      </c>
      <c r="E25" s="7"/>
      <c r="F25" s="7"/>
      <c r="G25" s="46">
        <f>G32+G26+G28</f>
        <v>57809.22004</v>
      </c>
      <c r="H25" s="46">
        <f>H32+H26+H28</f>
        <v>18284.99247</v>
      </c>
      <c r="I25" s="10" t="s">
        <v>42</v>
      </c>
    </row>
    <row r="26" spans="1:9" ht="91.5" customHeight="1">
      <c r="A26" s="20">
        <v>601</v>
      </c>
      <c r="B26" s="16" t="s">
        <v>164</v>
      </c>
      <c r="C26" s="7" t="s">
        <v>21</v>
      </c>
      <c r="D26" s="7" t="s">
        <v>45</v>
      </c>
      <c r="E26" s="7" t="s">
        <v>162</v>
      </c>
      <c r="F26" s="7"/>
      <c r="G26" s="46">
        <f>G27</f>
        <v>22555.54576</v>
      </c>
      <c r="H26" s="46">
        <f>H27</f>
        <v>17023.07947</v>
      </c>
      <c r="I26" s="10"/>
    </row>
    <row r="27" spans="1:9" ht="45">
      <c r="A27" s="20">
        <v>601</v>
      </c>
      <c r="B27" s="16" t="s">
        <v>56</v>
      </c>
      <c r="C27" s="7" t="s">
        <v>21</v>
      </c>
      <c r="D27" s="7" t="s">
        <v>45</v>
      </c>
      <c r="E27" s="7" t="s">
        <v>162</v>
      </c>
      <c r="F27" s="7" t="s">
        <v>55</v>
      </c>
      <c r="G27" s="46">
        <f>5274.31556+17023.07947+258.15073</f>
        <v>22555.54576</v>
      </c>
      <c r="H27" s="46">
        <v>17023.07947</v>
      </c>
      <c r="I27" s="10" t="s">
        <v>43</v>
      </c>
    </row>
    <row r="28" spans="1:9" ht="60">
      <c r="A28" s="20">
        <v>601</v>
      </c>
      <c r="B28" s="16" t="s">
        <v>113</v>
      </c>
      <c r="C28" s="7" t="s">
        <v>21</v>
      </c>
      <c r="D28" s="7">
        <v>13</v>
      </c>
      <c r="E28" s="7" t="s">
        <v>145</v>
      </c>
      <c r="F28" s="7"/>
      <c r="G28" s="46">
        <f>G29+G30+G31</f>
        <v>10424.608999999999</v>
      </c>
      <c r="H28" s="46">
        <f>H29+H30+H31</f>
        <v>0</v>
      </c>
      <c r="I28" s="10"/>
    </row>
    <row r="29" spans="1:9" ht="30">
      <c r="A29" s="20">
        <v>601</v>
      </c>
      <c r="B29" s="16" t="s">
        <v>54</v>
      </c>
      <c r="C29" s="7" t="s">
        <v>21</v>
      </c>
      <c r="D29" s="7">
        <v>13</v>
      </c>
      <c r="E29" s="7" t="s">
        <v>145</v>
      </c>
      <c r="F29" s="7" t="s">
        <v>63</v>
      </c>
      <c r="G29" s="46">
        <f>6445.778+1946.62443+27.8+89.217+43.783</f>
        <v>8553.20243</v>
      </c>
      <c r="H29" s="47">
        <v>0</v>
      </c>
      <c r="I29" s="10"/>
    </row>
    <row r="30" spans="1:9" ht="45">
      <c r="A30" s="20">
        <v>601</v>
      </c>
      <c r="B30" s="16" t="s">
        <v>56</v>
      </c>
      <c r="C30" s="7" t="s">
        <v>21</v>
      </c>
      <c r="D30" s="7">
        <v>13</v>
      </c>
      <c r="E30" s="7" t="s">
        <v>145</v>
      </c>
      <c r="F30" s="7" t="s">
        <v>55</v>
      </c>
      <c r="G30" s="46">
        <v>1856.81649</v>
      </c>
      <c r="H30" s="47">
        <v>0</v>
      </c>
      <c r="I30" s="5"/>
    </row>
    <row r="31" spans="1:9" ht="21" customHeight="1">
      <c r="A31" s="20">
        <v>601</v>
      </c>
      <c r="B31" s="16" t="s">
        <v>58</v>
      </c>
      <c r="C31" s="7" t="s">
        <v>21</v>
      </c>
      <c r="D31" s="7">
        <v>13</v>
      </c>
      <c r="E31" s="7" t="s">
        <v>145</v>
      </c>
      <c r="F31" s="7" t="s">
        <v>57</v>
      </c>
      <c r="G31" s="46">
        <f>5.5+8.666+0.42408</f>
        <v>14.59008</v>
      </c>
      <c r="H31" s="47">
        <v>0</v>
      </c>
      <c r="I31" s="10" t="s">
        <v>42</v>
      </c>
    </row>
    <row r="32" spans="1:9" ht="80.25" customHeight="1">
      <c r="A32" s="20">
        <v>601</v>
      </c>
      <c r="B32" s="9" t="s">
        <v>93</v>
      </c>
      <c r="C32" s="7" t="s">
        <v>21</v>
      </c>
      <c r="D32" s="7">
        <v>13</v>
      </c>
      <c r="E32" s="7" t="s">
        <v>127</v>
      </c>
      <c r="F32" s="7"/>
      <c r="G32" s="46">
        <f>G33+G34+G35+G36</f>
        <v>24829.06528</v>
      </c>
      <c r="H32" s="46">
        <f>H33+H34+H35+H36</f>
        <v>1261.913</v>
      </c>
      <c r="I32" s="5"/>
    </row>
    <row r="33" spans="1:9" s="13" customFormat="1" ht="45">
      <c r="A33" s="20">
        <v>601</v>
      </c>
      <c r="B33" s="16" t="s">
        <v>56</v>
      </c>
      <c r="C33" s="7" t="s">
        <v>21</v>
      </c>
      <c r="D33" s="7">
        <v>13</v>
      </c>
      <c r="E33" s="7" t="s">
        <v>127</v>
      </c>
      <c r="F33" s="7" t="s">
        <v>55</v>
      </c>
      <c r="G33" s="46">
        <f>1028.913+233+201.76604+3729.2243-500-178.29</f>
        <v>4514.61334</v>
      </c>
      <c r="H33" s="47">
        <f>233+1028.913</f>
        <v>1261.913</v>
      </c>
      <c r="I33" s="5"/>
    </row>
    <row r="34" spans="1:9" s="13" customFormat="1" ht="15">
      <c r="A34" s="20">
        <v>601</v>
      </c>
      <c r="B34" s="16" t="s">
        <v>61</v>
      </c>
      <c r="C34" s="7" t="s">
        <v>21</v>
      </c>
      <c r="D34" s="7">
        <v>13</v>
      </c>
      <c r="E34" s="7" t="s">
        <v>127</v>
      </c>
      <c r="F34" s="7" t="s">
        <v>59</v>
      </c>
      <c r="G34" s="46">
        <f>5318.61587+7783.26815</f>
        <v>13101.88402</v>
      </c>
      <c r="H34" s="46">
        <v>0</v>
      </c>
      <c r="I34" s="5"/>
    </row>
    <row r="35" spans="1:9" s="13" customFormat="1" ht="17.25" customHeight="1">
      <c r="A35" s="20">
        <v>601</v>
      </c>
      <c r="B35" s="16" t="s">
        <v>62</v>
      </c>
      <c r="C35" s="7" t="s">
        <v>21</v>
      </c>
      <c r="D35" s="7" t="s">
        <v>45</v>
      </c>
      <c r="E35" s="7" t="s">
        <v>127</v>
      </c>
      <c r="F35" s="7" t="s">
        <v>60</v>
      </c>
      <c r="G35" s="46">
        <f>7212.26792</f>
        <v>7212.26792</v>
      </c>
      <c r="H35" s="46">
        <v>0</v>
      </c>
      <c r="I35" s="5"/>
    </row>
    <row r="36" spans="1:9" s="13" customFormat="1" ht="17.25" customHeight="1">
      <c r="A36" s="20">
        <v>601</v>
      </c>
      <c r="B36" s="16" t="s">
        <v>183</v>
      </c>
      <c r="C36" s="7" t="s">
        <v>21</v>
      </c>
      <c r="D36" s="7" t="s">
        <v>45</v>
      </c>
      <c r="E36" s="7" t="s">
        <v>127</v>
      </c>
      <c r="F36" s="7" t="s">
        <v>182</v>
      </c>
      <c r="G36" s="46">
        <v>0.3</v>
      </c>
      <c r="H36" s="46">
        <v>0</v>
      </c>
      <c r="I36" s="5"/>
    </row>
    <row r="37" spans="1:9" s="13" customFormat="1" ht="45">
      <c r="A37" s="20">
        <v>601</v>
      </c>
      <c r="B37" s="16" t="s">
        <v>27</v>
      </c>
      <c r="C37" s="7" t="s">
        <v>24</v>
      </c>
      <c r="D37" s="7" t="s">
        <v>36</v>
      </c>
      <c r="E37" s="7"/>
      <c r="F37" s="7"/>
      <c r="G37" s="46">
        <f>G38+G40+G42+G46</f>
        <v>3220.13806</v>
      </c>
      <c r="H37" s="46">
        <f>H38+H40+H42+H46</f>
        <v>0</v>
      </c>
      <c r="I37" s="5"/>
    </row>
    <row r="38" spans="1:9" s="13" customFormat="1" ht="45">
      <c r="A38" s="20">
        <v>601</v>
      </c>
      <c r="B38" s="16" t="s">
        <v>94</v>
      </c>
      <c r="C38" s="7" t="s">
        <v>24</v>
      </c>
      <c r="D38" s="7" t="s">
        <v>36</v>
      </c>
      <c r="E38" s="7" t="s">
        <v>128</v>
      </c>
      <c r="F38" s="7"/>
      <c r="G38" s="46">
        <f>G39</f>
        <v>200</v>
      </c>
      <c r="H38" s="46">
        <f>H39</f>
        <v>0</v>
      </c>
      <c r="I38" s="10" t="s">
        <v>42</v>
      </c>
    </row>
    <row r="39" spans="1:9" s="13" customFormat="1" ht="45">
      <c r="A39" s="20">
        <v>601</v>
      </c>
      <c r="B39" s="16" t="s">
        <v>56</v>
      </c>
      <c r="C39" s="7" t="s">
        <v>24</v>
      </c>
      <c r="D39" s="7" t="s">
        <v>36</v>
      </c>
      <c r="E39" s="7" t="s">
        <v>128</v>
      </c>
      <c r="F39" s="7" t="s">
        <v>55</v>
      </c>
      <c r="G39" s="46">
        <v>200</v>
      </c>
      <c r="H39" s="46">
        <v>0</v>
      </c>
      <c r="I39" s="5"/>
    </row>
    <row r="40" spans="1:9" s="13" customFormat="1" ht="75">
      <c r="A40" s="20">
        <v>601</v>
      </c>
      <c r="B40" s="16" t="s">
        <v>95</v>
      </c>
      <c r="C40" s="7" t="s">
        <v>24</v>
      </c>
      <c r="D40" s="7" t="s">
        <v>36</v>
      </c>
      <c r="E40" s="7" t="s">
        <v>129</v>
      </c>
      <c r="F40" s="27"/>
      <c r="G40" s="46">
        <f>G41</f>
        <v>1128.452</v>
      </c>
      <c r="H40" s="46">
        <f>H41+H44+H45</f>
        <v>0</v>
      </c>
      <c r="I40" s="5"/>
    </row>
    <row r="41" spans="1:9" s="13" customFormat="1" ht="48" customHeight="1">
      <c r="A41" s="20">
        <v>601</v>
      </c>
      <c r="B41" s="16" t="s">
        <v>56</v>
      </c>
      <c r="C41" s="7" t="s">
        <v>24</v>
      </c>
      <c r="D41" s="7" t="s">
        <v>36</v>
      </c>
      <c r="E41" s="7" t="s">
        <v>129</v>
      </c>
      <c r="F41" s="7" t="s">
        <v>55</v>
      </c>
      <c r="G41" s="46">
        <f>1128.452</f>
        <v>1128.452</v>
      </c>
      <c r="H41" s="48">
        <v>0</v>
      </c>
      <c r="I41" s="10"/>
    </row>
    <row r="42" spans="1:9" s="13" customFormat="1" ht="62.25" customHeight="1">
      <c r="A42" s="20">
        <v>601</v>
      </c>
      <c r="B42" s="16" t="s">
        <v>171</v>
      </c>
      <c r="C42" s="7" t="s">
        <v>24</v>
      </c>
      <c r="D42" s="7" t="s">
        <v>36</v>
      </c>
      <c r="E42" s="7" t="s">
        <v>170</v>
      </c>
      <c r="F42" s="7"/>
      <c r="G42" s="46">
        <f>G43+G44+G45</f>
        <v>791.68606</v>
      </c>
      <c r="H42" s="46">
        <f>H43+H44+H45</f>
        <v>0</v>
      </c>
      <c r="I42" s="10"/>
    </row>
    <row r="43" spans="1:9" s="13" customFormat="1" ht="57" customHeight="1">
      <c r="A43" s="20">
        <v>601</v>
      </c>
      <c r="B43" s="16" t="s">
        <v>56</v>
      </c>
      <c r="C43" s="7" t="s">
        <v>24</v>
      </c>
      <c r="D43" s="7" t="s">
        <v>36</v>
      </c>
      <c r="E43" s="7" t="s">
        <v>170</v>
      </c>
      <c r="F43" s="7" t="s">
        <v>55</v>
      </c>
      <c r="G43" s="46">
        <v>10</v>
      </c>
      <c r="H43" s="48">
        <v>0</v>
      </c>
      <c r="I43" s="10"/>
    </row>
    <row r="44" spans="1:9" s="13" customFormat="1" ht="20.25" customHeight="1">
      <c r="A44" s="20">
        <v>601</v>
      </c>
      <c r="B44" s="16" t="s">
        <v>61</v>
      </c>
      <c r="C44" s="7" t="s">
        <v>24</v>
      </c>
      <c r="D44" s="7" t="s">
        <v>36</v>
      </c>
      <c r="E44" s="7" t="s">
        <v>170</v>
      </c>
      <c r="F44" s="7" t="s">
        <v>59</v>
      </c>
      <c r="G44" s="46">
        <v>40.11162</v>
      </c>
      <c r="H44" s="48">
        <v>0</v>
      </c>
      <c r="I44" s="10"/>
    </row>
    <row r="45" spans="1:9" s="13" customFormat="1" ht="27" customHeight="1">
      <c r="A45" s="20">
        <v>601</v>
      </c>
      <c r="B45" s="16" t="s">
        <v>62</v>
      </c>
      <c r="C45" s="7" t="s">
        <v>24</v>
      </c>
      <c r="D45" s="7" t="s">
        <v>36</v>
      </c>
      <c r="E45" s="7" t="s">
        <v>170</v>
      </c>
      <c r="F45" s="7" t="s">
        <v>60</v>
      </c>
      <c r="G45" s="46">
        <v>741.57444</v>
      </c>
      <c r="H45" s="48">
        <v>0</v>
      </c>
      <c r="I45" s="10"/>
    </row>
    <row r="46" spans="1:9" s="13" customFormat="1" ht="33" customHeight="1">
      <c r="A46" s="20">
        <v>601</v>
      </c>
      <c r="B46" s="16" t="s">
        <v>82</v>
      </c>
      <c r="C46" s="7" t="s">
        <v>24</v>
      </c>
      <c r="D46" s="7" t="s">
        <v>36</v>
      </c>
      <c r="E46" s="7" t="s">
        <v>172</v>
      </c>
      <c r="F46" s="7"/>
      <c r="G46" s="46">
        <f>G47</f>
        <v>1100</v>
      </c>
      <c r="H46" s="46">
        <f>H47</f>
        <v>0</v>
      </c>
      <c r="I46" s="10"/>
    </row>
    <row r="47" spans="1:9" s="13" customFormat="1" ht="51" customHeight="1">
      <c r="A47" s="20">
        <v>601</v>
      </c>
      <c r="B47" s="16" t="s">
        <v>56</v>
      </c>
      <c r="C47" s="7" t="s">
        <v>24</v>
      </c>
      <c r="D47" s="7" t="s">
        <v>21</v>
      </c>
      <c r="E47" s="7" t="s">
        <v>172</v>
      </c>
      <c r="F47" s="7" t="s">
        <v>55</v>
      </c>
      <c r="G47" s="46">
        <v>1100</v>
      </c>
      <c r="H47" s="48">
        <v>0</v>
      </c>
      <c r="I47" s="10"/>
    </row>
    <row r="48" spans="1:9" s="13" customFormat="1" ht="45">
      <c r="A48" s="20">
        <v>601</v>
      </c>
      <c r="B48" s="16" t="s">
        <v>17</v>
      </c>
      <c r="C48" s="7" t="s">
        <v>24</v>
      </c>
      <c r="D48" s="7">
        <v>14</v>
      </c>
      <c r="E48" s="7"/>
      <c r="F48" s="7"/>
      <c r="G48" s="46">
        <f>G49+G54+G51</f>
        <v>1593.0735300000001</v>
      </c>
      <c r="H48" s="46">
        <f>H49+H54+H51</f>
        <v>868.6</v>
      </c>
      <c r="I48" s="10"/>
    </row>
    <row r="49" spans="1:9" s="13" customFormat="1" ht="60">
      <c r="A49" s="20">
        <v>601</v>
      </c>
      <c r="B49" s="16" t="s">
        <v>96</v>
      </c>
      <c r="C49" s="7" t="s">
        <v>24</v>
      </c>
      <c r="D49" s="7">
        <v>14</v>
      </c>
      <c r="E49" s="7" t="s">
        <v>130</v>
      </c>
      <c r="F49" s="7"/>
      <c r="G49" s="46">
        <f>G50</f>
        <v>669.53953</v>
      </c>
      <c r="H49" s="46">
        <f>H50</f>
        <v>0</v>
      </c>
      <c r="I49" s="10"/>
    </row>
    <row r="50" spans="1:9" s="13" customFormat="1" ht="45">
      <c r="A50" s="20">
        <v>601</v>
      </c>
      <c r="B50" s="16" t="s">
        <v>56</v>
      </c>
      <c r="C50" s="7" t="s">
        <v>24</v>
      </c>
      <c r="D50" s="7" t="s">
        <v>52</v>
      </c>
      <c r="E50" s="7" t="s">
        <v>130</v>
      </c>
      <c r="F50" s="7" t="s">
        <v>55</v>
      </c>
      <c r="G50" s="46">
        <f>436.75153+32.9+199.888</f>
        <v>669.53953</v>
      </c>
      <c r="H50" s="47">
        <v>0</v>
      </c>
      <c r="I50" s="10"/>
    </row>
    <row r="51" spans="1:9" s="13" customFormat="1" ht="45">
      <c r="A51" s="20">
        <v>601</v>
      </c>
      <c r="B51" s="9" t="s">
        <v>89</v>
      </c>
      <c r="C51" s="7" t="s">
        <v>24</v>
      </c>
      <c r="D51" s="7" t="s">
        <v>52</v>
      </c>
      <c r="E51" s="7" t="s">
        <v>127</v>
      </c>
      <c r="F51" s="7"/>
      <c r="G51" s="46">
        <f>G52+G53</f>
        <v>868.6</v>
      </c>
      <c r="H51" s="46">
        <f>H52+H53</f>
        <v>868.6</v>
      </c>
      <c r="I51" s="10"/>
    </row>
    <row r="52" spans="1:9" s="13" customFormat="1" ht="30">
      <c r="A52" s="20">
        <v>601</v>
      </c>
      <c r="B52" s="9" t="s">
        <v>98</v>
      </c>
      <c r="C52" s="7" t="s">
        <v>24</v>
      </c>
      <c r="D52" s="7" t="s">
        <v>52</v>
      </c>
      <c r="E52" s="7" t="s">
        <v>127</v>
      </c>
      <c r="F52" s="7" t="s">
        <v>53</v>
      </c>
      <c r="G52" s="46">
        <f>635.3273+188.2297</f>
        <v>823.557</v>
      </c>
      <c r="H52" s="47">
        <f>635.3273+188.2297</f>
        <v>823.557</v>
      </c>
      <c r="I52" s="10"/>
    </row>
    <row r="53" spans="1:9" s="13" customFormat="1" ht="45">
      <c r="A53" s="20">
        <v>601</v>
      </c>
      <c r="B53" s="9" t="s">
        <v>84</v>
      </c>
      <c r="C53" s="7" t="s">
        <v>24</v>
      </c>
      <c r="D53" s="7" t="s">
        <v>52</v>
      </c>
      <c r="E53" s="7" t="s">
        <v>127</v>
      </c>
      <c r="F53" s="7" t="s">
        <v>55</v>
      </c>
      <c r="G53" s="46">
        <v>45.043</v>
      </c>
      <c r="H53" s="47">
        <v>45.043</v>
      </c>
      <c r="I53" s="10"/>
    </row>
    <row r="54" spans="1:9" s="13" customFormat="1" ht="105">
      <c r="A54" s="20">
        <v>601</v>
      </c>
      <c r="B54" s="16" t="s">
        <v>97</v>
      </c>
      <c r="C54" s="7" t="s">
        <v>24</v>
      </c>
      <c r="D54" s="7" t="s">
        <v>52</v>
      </c>
      <c r="E54" s="7" t="s">
        <v>131</v>
      </c>
      <c r="F54" s="7"/>
      <c r="G54" s="46">
        <f>G55</f>
        <v>54.934</v>
      </c>
      <c r="H54" s="46">
        <f>H55</f>
        <v>0</v>
      </c>
      <c r="I54" s="10"/>
    </row>
    <row r="55" spans="1:9" s="13" customFormat="1" ht="45">
      <c r="A55" s="20">
        <v>601</v>
      </c>
      <c r="B55" s="16" t="s">
        <v>56</v>
      </c>
      <c r="C55" s="7" t="s">
        <v>24</v>
      </c>
      <c r="D55" s="7" t="s">
        <v>52</v>
      </c>
      <c r="E55" s="7" t="s">
        <v>131</v>
      </c>
      <c r="F55" s="7" t="s">
        <v>55</v>
      </c>
      <c r="G55" s="46">
        <v>54.934</v>
      </c>
      <c r="H55" s="47">
        <v>0</v>
      </c>
      <c r="I55" s="10"/>
    </row>
    <row r="56" spans="1:9" s="13" customFormat="1" ht="21" customHeight="1">
      <c r="A56" s="20">
        <v>601</v>
      </c>
      <c r="B56" s="9" t="s">
        <v>83</v>
      </c>
      <c r="C56" s="7" t="s">
        <v>22</v>
      </c>
      <c r="D56" s="7" t="s">
        <v>19</v>
      </c>
      <c r="E56" s="7"/>
      <c r="F56" s="7"/>
      <c r="G56" s="46">
        <f>G57+G61</f>
        <v>11679.122</v>
      </c>
      <c r="H56" s="46">
        <f>H57+H61</f>
        <v>11679.122</v>
      </c>
      <c r="I56" s="10"/>
    </row>
    <row r="57" spans="1:9" s="13" customFormat="1" ht="75">
      <c r="A57" s="20">
        <v>601</v>
      </c>
      <c r="B57" s="9" t="s">
        <v>93</v>
      </c>
      <c r="C57" s="7" t="s">
        <v>22</v>
      </c>
      <c r="D57" s="7" t="s">
        <v>19</v>
      </c>
      <c r="E57" s="7" t="s">
        <v>127</v>
      </c>
      <c r="F57" s="7"/>
      <c r="G57" s="46">
        <f>G58</f>
        <v>4106.429</v>
      </c>
      <c r="H57" s="46">
        <f>H58</f>
        <v>4106.429</v>
      </c>
      <c r="I57" s="10"/>
    </row>
    <row r="58" spans="1:9" s="13" customFormat="1" ht="45">
      <c r="A58" s="20">
        <v>601</v>
      </c>
      <c r="B58" s="9" t="s">
        <v>89</v>
      </c>
      <c r="C58" s="7" t="s">
        <v>22</v>
      </c>
      <c r="D58" s="7" t="s">
        <v>19</v>
      </c>
      <c r="E58" s="7" t="s">
        <v>127</v>
      </c>
      <c r="F58" s="7"/>
      <c r="G58" s="46">
        <f>G59+G60</f>
        <v>4106.429</v>
      </c>
      <c r="H58" s="46">
        <f>H59+H60</f>
        <v>4106.429</v>
      </c>
      <c r="I58" s="10"/>
    </row>
    <row r="59" spans="1:9" s="13" customFormat="1" ht="30">
      <c r="A59" s="20">
        <v>601</v>
      </c>
      <c r="B59" s="9" t="s">
        <v>98</v>
      </c>
      <c r="C59" s="7" t="s">
        <v>22</v>
      </c>
      <c r="D59" s="7" t="s">
        <v>19</v>
      </c>
      <c r="E59" s="7" t="s">
        <v>127</v>
      </c>
      <c r="F59" s="7" t="s">
        <v>53</v>
      </c>
      <c r="G59" s="46">
        <f>959.38+289.73526+1466.161+442.79086</f>
        <v>3158.06712</v>
      </c>
      <c r="H59" s="46">
        <f>959.38+289.73526+1466.161+442.79086</f>
        <v>3158.06712</v>
      </c>
      <c r="I59" s="10"/>
    </row>
    <row r="60" spans="1:9" s="13" customFormat="1" ht="45">
      <c r="A60" s="20">
        <v>601</v>
      </c>
      <c r="B60" s="9" t="s">
        <v>84</v>
      </c>
      <c r="C60" s="7" t="s">
        <v>22</v>
      </c>
      <c r="D60" s="7" t="s">
        <v>19</v>
      </c>
      <c r="E60" s="7" t="s">
        <v>127</v>
      </c>
      <c r="F60" s="7" t="s">
        <v>55</v>
      </c>
      <c r="G60" s="46">
        <f>550.88474+397.47714</f>
        <v>948.3618799999999</v>
      </c>
      <c r="H60" s="46">
        <f>550.88474+397.47714</f>
        <v>948.3618799999999</v>
      </c>
      <c r="I60" s="5"/>
    </row>
    <row r="61" spans="1:9" ht="75">
      <c r="A61" s="20">
        <v>601</v>
      </c>
      <c r="B61" s="9" t="s">
        <v>125</v>
      </c>
      <c r="C61" s="7" t="s">
        <v>22</v>
      </c>
      <c r="D61" s="7" t="s">
        <v>19</v>
      </c>
      <c r="E61" s="7" t="s">
        <v>132</v>
      </c>
      <c r="F61" s="7"/>
      <c r="G61" s="46">
        <f>G62</f>
        <v>7572.693</v>
      </c>
      <c r="H61" s="46">
        <f>H62</f>
        <v>7572.693</v>
      </c>
      <c r="I61" s="5"/>
    </row>
    <row r="62" spans="1:9" ht="60">
      <c r="A62" s="20">
        <v>601</v>
      </c>
      <c r="B62" s="9" t="s">
        <v>65</v>
      </c>
      <c r="C62" s="7" t="s">
        <v>22</v>
      </c>
      <c r="D62" s="7" t="s">
        <v>19</v>
      </c>
      <c r="E62" s="7" t="s">
        <v>132</v>
      </c>
      <c r="F62" s="7" t="s">
        <v>48</v>
      </c>
      <c r="G62" s="46">
        <f>3197.86+399.273+3037+17.856+879.321+11.868+29.515</f>
        <v>7572.693</v>
      </c>
      <c r="H62" s="46">
        <f>3197.86+399.273+3037+17.856+879.321+11.868+29.515</f>
        <v>7572.693</v>
      </c>
      <c r="I62" s="10"/>
    </row>
    <row r="63" spans="1:9" ht="18" customHeight="1">
      <c r="A63" s="20">
        <v>601</v>
      </c>
      <c r="B63" s="25" t="s">
        <v>28</v>
      </c>
      <c r="C63" s="7" t="s">
        <v>22</v>
      </c>
      <c r="D63" s="7" t="s">
        <v>36</v>
      </c>
      <c r="E63" s="7"/>
      <c r="F63" s="7"/>
      <c r="G63" s="46">
        <f>G64+G66+G68</f>
        <v>60690.58403</v>
      </c>
      <c r="H63" s="46">
        <f>H64+H66+H68</f>
        <v>0</v>
      </c>
      <c r="I63" s="24" t="e">
        <f>I64+#REF!</f>
        <v>#REF!</v>
      </c>
    </row>
    <row r="64" spans="1:9" ht="60">
      <c r="A64" s="20">
        <v>601</v>
      </c>
      <c r="B64" s="16" t="s">
        <v>99</v>
      </c>
      <c r="C64" s="7" t="s">
        <v>22</v>
      </c>
      <c r="D64" s="7" t="s">
        <v>36</v>
      </c>
      <c r="E64" s="7" t="s">
        <v>133</v>
      </c>
      <c r="F64" s="7"/>
      <c r="G64" s="46">
        <f>G65</f>
        <v>638.21147</v>
      </c>
      <c r="H64" s="46">
        <f>H65</f>
        <v>0</v>
      </c>
      <c r="I64" s="10"/>
    </row>
    <row r="65" spans="1:9" ht="45">
      <c r="A65" s="20">
        <v>601</v>
      </c>
      <c r="B65" s="16" t="s">
        <v>56</v>
      </c>
      <c r="C65" s="7" t="s">
        <v>22</v>
      </c>
      <c r="D65" s="7" t="s">
        <v>36</v>
      </c>
      <c r="E65" s="7" t="s">
        <v>133</v>
      </c>
      <c r="F65" s="7" t="s">
        <v>55</v>
      </c>
      <c r="G65" s="46">
        <v>638.21147</v>
      </c>
      <c r="H65" s="46">
        <v>0</v>
      </c>
      <c r="I65" s="10"/>
    </row>
    <row r="66" spans="1:9" ht="75">
      <c r="A66" s="20">
        <v>601</v>
      </c>
      <c r="B66" s="16" t="s">
        <v>114</v>
      </c>
      <c r="C66" s="7" t="s">
        <v>22</v>
      </c>
      <c r="D66" s="7" t="s">
        <v>36</v>
      </c>
      <c r="E66" s="7" t="s">
        <v>146</v>
      </c>
      <c r="F66" s="7"/>
      <c r="G66" s="46">
        <f>G67</f>
        <v>39391.35699</v>
      </c>
      <c r="H66" s="46">
        <f>H67</f>
        <v>0</v>
      </c>
      <c r="I66" s="10"/>
    </row>
    <row r="67" spans="1:9" ht="45">
      <c r="A67" s="20">
        <v>601</v>
      </c>
      <c r="B67" s="16" t="s">
        <v>56</v>
      </c>
      <c r="C67" s="7" t="s">
        <v>22</v>
      </c>
      <c r="D67" s="7" t="s">
        <v>36</v>
      </c>
      <c r="E67" s="7" t="s">
        <v>146</v>
      </c>
      <c r="F67" s="7" t="s">
        <v>55</v>
      </c>
      <c r="G67" s="46">
        <f>18941.35699+20000+450</f>
        <v>39391.35699</v>
      </c>
      <c r="H67" s="46">
        <v>0</v>
      </c>
      <c r="I67" s="10"/>
    </row>
    <row r="68" spans="1:9" ht="45">
      <c r="A68" s="20">
        <v>601</v>
      </c>
      <c r="B68" s="16" t="s">
        <v>115</v>
      </c>
      <c r="C68" s="7" t="s">
        <v>22</v>
      </c>
      <c r="D68" s="7" t="s">
        <v>36</v>
      </c>
      <c r="E68" s="7" t="s">
        <v>147</v>
      </c>
      <c r="F68" s="7"/>
      <c r="G68" s="46">
        <f>G69</f>
        <v>20661.01557</v>
      </c>
      <c r="H68" s="46">
        <f>H69</f>
        <v>0</v>
      </c>
      <c r="I68" s="10"/>
    </row>
    <row r="69" spans="1:9" ht="45">
      <c r="A69" s="20">
        <v>601</v>
      </c>
      <c r="B69" s="16" t="s">
        <v>56</v>
      </c>
      <c r="C69" s="7" t="s">
        <v>22</v>
      </c>
      <c r="D69" s="7" t="s">
        <v>36</v>
      </c>
      <c r="E69" s="7" t="s">
        <v>147</v>
      </c>
      <c r="F69" s="7" t="s">
        <v>55</v>
      </c>
      <c r="G69" s="46">
        <f>20661.01557</f>
        <v>20661.01557</v>
      </c>
      <c r="H69" s="46">
        <v>0</v>
      </c>
      <c r="I69" s="10"/>
    </row>
    <row r="70" spans="1:9" ht="30">
      <c r="A70" s="20">
        <v>601</v>
      </c>
      <c r="B70" s="16" t="s">
        <v>76</v>
      </c>
      <c r="C70" s="7" t="s">
        <v>22</v>
      </c>
      <c r="D70" s="7" t="s">
        <v>75</v>
      </c>
      <c r="E70" s="7"/>
      <c r="F70" s="7"/>
      <c r="G70" s="46">
        <f>G71+G74</f>
        <v>3209.28745</v>
      </c>
      <c r="H70" s="46">
        <f>H71+H74</f>
        <v>2688.68745</v>
      </c>
      <c r="I70" s="10"/>
    </row>
    <row r="71" spans="1:9" ht="45">
      <c r="A71" s="20">
        <v>601</v>
      </c>
      <c r="B71" s="16" t="s">
        <v>100</v>
      </c>
      <c r="C71" s="7" t="s">
        <v>22</v>
      </c>
      <c r="D71" s="7" t="s">
        <v>75</v>
      </c>
      <c r="E71" s="7" t="s">
        <v>134</v>
      </c>
      <c r="F71" s="7"/>
      <c r="G71" s="46">
        <f>G73+G72</f>
        <v>520.6</v>
      </c>
      <c r="H71" s="46">
        <f>H73+H72</f>
        <v>0</v>
      </c>
      <c r="I71" s="10"/>
    </row>
    <row r="72" spans="1:9" ht="45">
      <c r="A72" s="20">
        <v>601</v>
      </c>
      <c r="B72" s="16" t="s">
        <v>56</v>
      </c>
      <c r="C72" s="7" t="s">
        <v>22</v>
      </c>
      <c r="D72" s="7" t="s">
        <v>75</v>
      </c>
      <c r="E72" s="7" t="s">
        <v>134</v>
      </c>
      <c r="F72" s="7" t="s">
        <v>55</v>
      </c>
      <c r="G72" s="46">
        <v>5</v>
      </c>
      <c r="H72" s="46">
        <v>0</v>
      </c>
      <c r="I72" s="10"/>
    </row>
    <row r="73" spans="1:9" ht="60">
      <c r="A73" s="20">
        <v>601</v>
      </c>
      <c r="B73" s="16" t="s">
        <v>65</v>
      </c>
      <c r="C73" s="7" t="s">
        <v>22</v>
      </c>
      <c r="D73" s="7" t="s">
        <v>75</v>
      </c>
      <c r="E73" s="7" t="s">
        <v>134</v>
      </c>
      <c r="F73" s="7" t="s">
        <v>48</v>
      </c>
      <c r="G73" s="46">
        <f>300+215.6</f>
        <v>515.6</v>
      </c>
      <c r="H73" s="46">
        <v>0</v>
      </c>
      <c r="I73" s="10"/>
    </row>
    <row r="74" spans="1:9" ht="60">
      <c r="A74" s="20">
        <v>601</v>
      </c>
      <c r="B74" s="16" t="s">
        <v>113</v>
      </c>
      <c r="C74" s="7" t="s">
        <v>22</v>
      </c>
      <c r="D74" s="7" t="s">
        <v>75</v>
      </c>
      <c r="E74" s="7" t="s">
        <v>145</v>
      </c>
      <c r="F74" s="7"/>
      <c r="G74" s="46">
        <f>G75+G76</f>
        <v>2688.68745</v>
      </c>
      <c r="H74" s="46">
        <f>H75+H76</f>
        <v>2688.68745</v>
      </c>
      <c r="I74" s="10"/>
    </row>
    <row r="75" spans="1:9" ht="30">
      <c r="A75" s="20">
        <v>601</v>
      </c>
      <c r="B75" s="16" t="s">
        <v>54</v>
      </c>
      <c r="C75" s="7" t="s">
        <v>22</v>
      </c>
      <c r="D75" s="7" t="s">
        <v>75</v>
      </c>
      <c r="E75" s="7" t="s">
        <v>145</v>
      </c>
      <c r="F75" s="7" t="s">
        <v>63</v>
      </c>
      <c r="G75" s="46">
        <f>624.038+188.46+51.8</f>
        <v>864.298</v>
      </c>
      <c r="H75" s="46">
        <f>624.038+188.46+51.8</f>
        <v>864.298</v>
      </c>
      <c r="I75" s="10"/>
    </row>
    <row r="76" spans="1:9" ht="45">
      <c r="A76" s="20">
        <v>601</v>
      </c>
      <c r="B76" s="16" t="s">
        <v>56</v>
      </c>
      <c r="C76" s="7" t="s">
        <v>22</v>
      </c>
      <c r="D76" s="7" t="s">
        <v>75</v>
      </c>
      <c r="E76" s="7" t="s">
        <v>145</v>
      </c>
      <c r="F76" s="7" t="s">
        <v>55</v>
      </c>
      <c r="G76" s="46">
        <v>1824.38945</v>
      </c>
      <c r="H76" s="46">
        <v>1824.38945</v>
      </c>
      <c r="I76" s="10"/>
    </row>
    <row r="77" spans="1:9" ht="24.75" customHeight="1">
      <c r="A77" s="20">
        <v>601</v>
      </c>
      <c r="B77" s="9" t="s">
        <v>12</v>
      </c>
      <c r="C77" s="7" t="s">
        <v>19</v>
      </c>
      <c r="D77" s="7" t="s">
        <v>21</v>
      </c>
      <c r="E77" s="7"/>
      <c r="F77" s="7"/>
      <c r="G77" s="46">
        <f>G78+G80</f>
        <v>268292.53786</v>
      </c>
      <c r="H77" s="46">
        <f>H78+H80</f>
        <v>251877.09551</v>
      </c>
      <c r="I77" s="10"/>
    </row>
    <row r="78" spans="1:9" ht="81.75" customHeight="1">
      <c r="A78" s="20">
        <v>601</v>
      </c>
      <c r="B78" s="9" t="s">
        <v>101</v>
      </c>
      <c r="C78" s="7" t="s">
        <v>19</v>
      </c>
      <c r="D78" s="7" t="s">
        <v>21</v>
      </c>
      <c r="E78" s="7" t="s">
        <v>135</v>
      </c>
      <c r="F78" s="7"/>
      <c r="G78" s="46">
        <f>G79</f>
        <v>1750.589</v>
      </c>
      <c r="H78" s="46">
        <f>H79</f>
        <v>0</v>
      </c>
      <c r="I78" s="10"/>
    </row>
    <row r="79" spans="1:9" ht="45">
      <c r="A79" s="20">
        <v>601</v>
      </c>
      <c r="B79" s="9" t="s">
        <v>86</v>
      </c>
      <c r="C79" s="7" t="s">
        <v>19</v>
      </c>
      <c r="D79" s="7" t="s">
        <v>21</v>
      </c>
      <c r="E79" s="7" t="s">
        <v>135</v>
      </c>
      <c r="F79" s="7" t="s">
        <v>87</v>
      </c>
      <c r="G79" s="46">
        <v>1750.589</v>
      </c>
      <c r="H79" s="46">
        <v>0</v>
      </c>
      <c r="I79" s="10"/>
    </row>
    <row r="80" spans="1:9" s="13" customFormat="1" ht="90">
      <c r="A80" s="20">
        <v>601</v>
      </c>
      <c r="B80" s="16" t="s">
        <v>116</v>
      </c>
      <c r="C80" s="7" t="s">
        <v>19</v>
      </c>
      <c r="D80" s="7" t="s">
        <v>21</v>
      </c>
      <c r="E80" s="7" t="s">
        <v>148</v>
      </c>
      <c r="F80" s="7"/>
      <c r="G80" s="46">
        <f>G81</f>
        <v>266541.94886</v>
      </c>
      <c r="H80" s="46">
        <f>H81</f>
        <v>251877.09551</v>
      </c>
      <c r="I80" s="5"/>
    </row>
    <row r="81" spans="1:9" s="13" customFormat="1" ht="22.5" customHeight="1">
      <c r="A81" s="20">
        <v>601</v>
      </c>
      <c r="B81" s="9" t="s">
        <v>67</v>
      </c>
      <c r="C81" s="7" t="s">
        <v>19</v>
      </c>
      <c r="D81" s="7" t="s">
        <v>21</v>
      </c>
      <c r="E81" s="7" t="s">
        <v>148</v>
      </c>
      <c r="F81" s="7" t="s">
        <v>66</v>
      </c>
      <c r="G81" s="46">
        <f>144856.62293+107020.47258+14664.85335</f>
        <v>266541.94886</v>
      </c>
      <c r="H81" s="48">
        <f>144856.62293+107020.47258</f>
        <v>251877.09551</v>
      </c>
      <c r="I81" s="5"/>
    </row>
    <row r="82" spans="1:9" ht="20.25" customHeight="1">
      <c r="A82" s="20">
        <v>601</v>
      </c>
      <c r="B82" s="9" t="s">
        <v>7</v>
      </c>
      <c r="C82" s="7" t="s">
        <v>19</v>
      </c>
      <c r="D82" s="7" t="s">
        <v>35</v>
      </c>
      <c r="E82" s="7"/>
      <c r="F82" s="7"/>
      <c r="G82" s="46">
        <f>G83</f>
        <v>95958.4298</v>
      </c>
      <c r="H82" s="46">
        <f>H83</f>
        <v>69589.42235000001</v>
      </c>
      <c r="I82" s="5"/>
    </row>
    <row r="83" spans="1:9" s="13" customFormat="1" ht="66.75" customHeight="1">
      <c r="A83" s="20">
        <v>601</v>
      </c>
      <c r="B83" s="9" t="s">
        <v>102</v>
      </c>
      <c r="C83" s="7" t="s">
        <v>19</v>
      </c>
      <c r="D83" s="7" t="s">
        <v>35</v>
      </c>
      <c r="E83" s="7" t="s">
        <v>136</v>
      </c>
      <c r="F83" s="7"/>
      <c r="G83" s="46">
        <f>G87+G84+G85+G86+G88</f>
        <v>95958.4298</v>
      </c>
      <c r="H83" s="46">
        <f>H87+H84+H85+H86+H88</f>
        <v>69589.42235000001</v>
      </c>
      <c r="I83" s="5"/>
    </row>
    <row r="84" spans="1:9" s="13" customFormat="1" ht="45">
      <c r="A84" s="20">
        <v>601</v>
      </c>
      <c r="B84" s="9" t="s">
        <v>56</v>
      </c>
      <c r="C84" s="7" t="s">
        <v>19</v>
      </c>
      <c r="D84" s="7" t="s">
        <v>35</v>
      </c>
      <c r="E84" s="7" t="s">
        <v>136</v>
      </c>
      <c r="F84" s="7" t="s">
        <v>55</v>
      </c>
      <c r="G84" s="46">
        <f>13969.80917+423.31384+13410.044+4191.23822</f>
        <v>31994.40523</v>
      </c>
      <c r="H84" s="46">
        <f>423.31384+13410.044</f>
        <v>13833.35784</v>
      </c>
      <c r="I84" s="5"/>
    </row>
    <row r="85" spans="1:9" s="13" customFormat="1" ht="21" customHeight="1">
      <c r="A85" s="20">
        <v>601</v>
      </c>
      <c r="B85" s="9" t="s">
        <v>67</v>
      </c>
      <c r="C85" s="7" t="s">
        <v>19</v>
      </c>
      <c r="D85" s="7" t="s">
        <v>35</v>
      </c>
      <c r="E85" s="7" t="s">
        <v>136</v>
      </c>
      <c r="F85" s="7" t="s">
        <v>66</v>
      </c>
      <c r="G85" s="46">
        <f>0.4+4072.72616</f>
        <v>4073.1261600000003</v>
      </c>
      <c r="H85" s="46">
        <v>4072.72616</v>
      </c>
      <c r="I85" s="5"/>
    </row>
    <row r="86" spans="1:9" s="13" customFormat="1" ht="21" customHeight="1">
      <c r="A86" s="20">
        <v>601</v>
      </c>
      <c r="B86" s="16" t="s">
        <v>62</v>
      </c>
      <c r="C86" s="7" t="s">
        <v>19</v>
      </c>
      <c r="D86" s="7" t="s">
        <v>35</v>
      </c>
      <c r="E86" s="7" t="s">
        <v>136</v>
      </c>
      <c r="F86" s="7" t="s">
        <v>60</v>
      </c>
      <c r="G86" s="46">
        <v>2484.3576</v>
      </c>
      <c r="H86" s="46">
        <v>0</v>
      </c>
      <c r="I86" s="5"/>
    </row>
    <row r="87" spans="1:9" s="13" customFormat="1" ht="51" customHeight="1">
      <c r="A87" s="20">
        <v>601</v>
      </c>
      <c r="B87" s="9" t="s">
        <v>65</v>
      </c>
      <c r="C87" s="7" t="s">
        <v>19</v>
      </c>
      <c r="D87" s="7" t="s">
        <v>35</v>
      </c>
      <c r="E87" s="7" t="s">
        <v>136</v>
      </c>
      <c r="F87" s="7" t="s">
        <v>48</v>
      </c>
      <c r="G87" s="46">
        <f>51683.33835+3223.20246</f>
        <v>54906.54081</v>
      </c>
      <c r="H87" s="46">
        <v>51683.33835</v>
      </c>
      <c r="I87" s="5"/>
    </row>
    <row r="88" spans="1:9" s="13" customFormat="1" ht="66.75" customHeight="1">
      <c r="A88" s="20">
        <v>601</v>
      </c>
      <c r="B88" s="16" t="s">
        <v>176</v>
      </c>
      <c r="C88" s="7" t="s">
        <v>19</v>
      </c>
      <c r="D88" s="7" t="s">
        <v>35</v>
      </c>
      <c r="E88" s="7" t="s">
        <v>136</v>
      </c>
      <c r="F88" s="7" t="s">
        <v>175</v>
      </c>
      <c r="G88" s="46">
        <v>2500</v>
      </c>
      <c r="H88" s="46">
        <v>0</v>
      </c>
      <c r="I88" s="5"/>
    </row>
    <row r="89" spans="1:9" s="13" customFormat="1" ht="27.75" customHeight="1">
      <c r="A89" s="20">
        <v>601</v>
      </c>
      <c r="B89" s="16" t="s">
        <v>18</v>
      </c>
      <c r="C89" s="7" t="s">
        <v>19</v>
      </c>
      <c r="D89" s="7" t="s">
        <v>24</v>
      </c>
      <c r="E89" s="29"/>
      <c r="F89" s="7"/>
      <c r="G89" s="46">
        <f>G92+G90</f>
        <v>26182.47572</v>
      </c>
      <c r="H89" s="46">
        <f>H92+H90</f>
        <v>0</v>
      </c>
      <c r="I89" s="5"/>
    </row>
    <row r="90" spans="1:9" s="13" customFormat="1" ht="90">
      <c r="A90" s="20">
        <v>601</v>
      </c>
      <c r="B90" s="16" t="s">
        <v>164</v>
      </c>
      <c r="C90" s="7" t="s">
        <v>19</v>
      </c>
      <c r="D90" s="7" t="s">
        <v>24</v>
      </c>
      <c r="E90" s="7" t="s">
        <v>162</v>
      </c>
      <c r="F90" s="7"/>
      <c r="G90" s="46">
        <f>G91</f>
        <v>495.65541</v>
      </c>
      <c r="H90" s="46">
        <f>H91</f>
        <v>0</v>
      </c>
      <c r="I90" s="5"/>
    </row>
    <row r="91" spans="1:9" s="13" customFormat="1" ht="45">
      <c r="A91" s="20">
        <v>601</v>
      </c>
      <c r="B91" s="16" t="s">
        <v>56</v>
      </c>
      <c r="C91" s="7" t="s">
        <v>19</v>
      </c>
      <c r="D91" s="7" t="s">
        <v>24</v>
      </c>
      <c r="E91" s="7" t="s">
        <v>162</v>
      </c>
      <c r="F91" s="7" t="s">
        <v>55</v>
      </c>
      <c r="G91" s="46">
        <v>495.65541</v>
      </c>
      <c r="H91" s="46">
        <v>0</v>
      </c>
      <c r="I91" s="5"/>
    </row>
    <row r="92" spans="1:9" s="13" customFormat="1" ht="48" customHeight="1">
      <c r="A92" s="20">
        <v>601</v>
      </c>
      <c r="B92" s="16" t="s">
        <v>115</v>
      </c>
      <c r="C92" s="7" t="s">
        <v>19</v>
      </c>
      <c r="D92" s="7" t="s">
        <v>24</v>
      </c>
      <c r="E92" s="7" t="s">
        <v>147</v>
      </c>
      <c r="F92" s="7"/>
      <c r="G92" s="46">
        <f>G93</f>
        <v>25686.82031</v>
      </c>
      <c r="H92" s="46">
        <f>H93</f>
        <v>0</v>
      </c>
      <c r="I92" s="5"/>
    </row>
    <row r="93" spans="1:9" ht="45">
      <c r="A93" s="20">
        <v>601</v>
      </c>
      <c r="B93" s="16" t="s">
        <v>56</v>
      </c>
      <c r="C93" s="7" t="s">
        <v>19</v>
      </c>
      <c r="D93" s="7" t="s">
        <v>24</v>
      </c>
      <c r="E93" s="7" t="s">
        <v>147</v>
      </c>
      <c r="F93" s="7" t="s">
        <v>55</v>
      </c>
      <c r="G93" s="46">
        <v>25686.82031</v>
      </c>
      <c r="H93" s="46">
        <v>0</v>
      </c>
      <c r="I93" s="10" t="s">
        <v>42</v>
      </c>
    </row>
    <row r="94" spans="1:9" ht="22.5" customHeight="1">
      <c r="A94" s="20">
        <v>601</v>
      </c>
      <c r="B94" s="16" t="s">
        <v>163</v>
      </c>
      <c r="C94" s="7" t="s">
        <v>34</v>
      </c>
      <c r="D94" s="7" t="s">
        <v>21</v>
      </c>
      <c r="E94" s="7"/>
      <c r="F94" s="7"/>
      <c r="G94" s="46">
        <f>G95</f>
        <v>839.452</v>
      </c>
      <c r="H94" s="46">
        <f>H95</f>
        <v>839.452</v>
      </c>
      <c r="I94" s="5"/>
    </row>
    <row r="95" spans="1:13" ht="45">
      <c r="A95" s="20">
        <v>601</v>
      </c>
      <c r="B95" s="9" t="s">
        <v>89</v>
      </c>
      <c r="C95" s="7" t="s">
        <v>34</v>
      </c>
      <c r="D95" s="7" t="s">
        <v>21</v>
      </c>
      <c r="E95" s="7" t="s">
        <v>127</v>
      </c>
      <c r="F95" s="7"/>
      <c r="G95" s="46">
        <f>G96+G97</f>
        <v>839.452</v>
      </c>
      <c r="H95" s="46">
        <f>H96+H97</f>
        <v>839.452</v>
      </c>
      <c r="I95" s="10"/>
      <c r="J95" s="14"/>
      <c r="K95" s="14"/>
      <c r="L95" s="14"/>
      <c r="M95" s="14"/>
    </row>
    <row r="96" spans="1:13" ht="30">
      <c r="A96" s="20">
        <v>601</v>
      </c>
      <c r="B96" s="9" t="s">
        <v>98</v>
      </c>
      <c r="C96" s="7" t="s">
        <v>34</v>
      </c>
      <c r="D96" s="7" t="s">
        <v>21</v>
      </c>
      <c r="E96" s="7" t="s">
        <v>127</v>
      </c>
      <c r="F96" s="7" t="s">
        <v>53</v>
      </c>
      <c r="G96" s="46">
        <f>614.59906+184.40094</f>
        <v>799</v>
      </c>
      <c r="H96" s="46">
        <f>614.59906+184.40094</f>
        <v>799</v>
      </c>
      <c r="I96" s="10"/>
      <c r="J96" s="14"/>
      <c r="K96" s="14"/>
      <c r="L96" s="14"/>
      <c r="M96" s="14"/>
    </row>
    <row r="97" spans="1:13" ht="45">
      <c r="A97" s="20">
        <v>601</v>
      </c>
      <c r="B97" s="9" t="s">
        <v>84</v>
      </c>
      <c r="C97" s="7" t="s">
        <v>34</v>
      </c>
      <c r="D97" s="7" t="s">
        <v>21</v>
      </c>
      <c r="E97" s="7" t="s">
        <v>127</v>
      </c>
      <c r="F97" s="7" t="s">
        <v>55</v>
      </c>
      <c r="G97" s="46">
        <v>40.452</v>
      </c>
      <c r="H97" s="46">
        <v>40.452</v>
      </c>
      <c r="I97" s="10"/>
      <c r="J97" s="14"/>
      <c r="K97" s="14"/>
      <c r="L97" s="14"/>
      <c r="M97" s="14"/>
    </row>
    <row r="98" spans="1:13" ht="30">
      <c r="A98" s="20">
        <v>601</v>
      </c>
      <c r="B98" s="30" t="s">
        <v>80</v>
      </c>
      <c r="C98" s="7" t="s">
        <v>34</v>
      </c>
      <c r="D98" s="7" t="s">
        <v>19</v>
      </c>
      <c r="E98" s="7"/>
      <c r="F98" s="7"/>
      <c r="G98" s="46">
        <f>G99+G101</f>
        <v>5572.758</v>
      </c>
      <c r="H98" s="46">
        <f>H99+H101</f>
        <v>0</v>
      </c>
      <c r="I98" s="10"/>
      <c r="J98" s="14"/>
      <c r="K98" s="14"/>
      <c r="L98" s="14"/>
      <c r="M98" s="14"/>
    </row>
    <row r="99" spans="1:13" ht="45">
      <c r="A99" s="20">
        <v>601</v>
      </c>
      <c r="B99" s="16" t="s">
        <v>103</v>
      </c>
      <c r="C99" s="7" t="s">
        <v>34</v>
      </c>
      <c r="D99" s="7" t="s">
        <v>19</v>
      </c>
      <c r="E99" s="7" t="s">
        <v>149</v>
      </c>
      <c r="F99" s="7"/>
      <c r="G99" s="46">
        <f>G100</f>
        <v>4487.458</v>
      </c>
      <c r="H99" s="46">
        <f>H100</f>
        <v>0</v>
      </c>
      <c r="I99" s="10"/>
      <c r="J99" s="14"/>
      <c r="K99" s="14"/>
      <c r="L99" s="14"/>
      <c r="M99" s="14"/>
    </row>
    <row r="100" spans="1:13" ht="45">
      <c r="A100" s="20">
        <v>601</v>
      </c>
      <c r="B100" s="16" t="s">
        <v>56</v>
      </c>
      <c r="C100" s="7" t="s">
        <v>34</v>
      </c>
      <c r="D100" s="7" t="s">
        <v>19</v>
      </c>
      <c r="E100" s="7" t="s">
        <v>149</v>
      </c>
      <c r="F100" s="7" t="s">
        <v>55</v>
      </c>
      <c r="G100" s="46">
        <v>4487.458</v>
      </c>
      <c r="H100" s="48">
        <v>0</v>
      </c>
      <c r="I100" s="10"/>
      <c r="J100" s="14"/>
      <c r="K100" s="14"/>
      <c r="L100" s="14"/>
      <c r="M100" s="14"/>
    </row>
    <row r="101" spans="1:13" ht="45">
      <c r="A101" s="20">
        <v>601</v>
      </c>
      <c r="B101" s="31" t="s">
        <v>117</v>
      </c>
      <c r="C101" s="7" t="s">
        <v>34</v>
      </c>
      <c r="D101" s="7" t="s">
        <v>19</v>
      </c>
      <c r="E101" s="7" t="s">
        <v>150</v>
      </c>
      <c r="F101" s="7"/>
      <c r="G101" s="46">
        <f>G102</f>
        <v>1085.3</v>
      </c>
      <c r="H101" s="46">
        <f>H102</f>
        <v>0</v>
      </c>
      <c r="I101" s="10"/>
      <c r="J101" s="14"/>
      <c r="K101" s="14"/>
      <c r="L101" s="14"/>
      <c r="M101" s="14"/>
    </row>
    <row r="102" spans="1:13" ht="45">
      <c r="A102" s="20">
        <v>601</v>
      </c>
      <c r="B102" s="16" t="s">
        <v>56</v>
      </c>
      <c r="C102" s="7" t="s">
        <v>34</v>
      </c>
      <c r="D102" s="7" t="s">
        <v>19</v>
      </c>
      <c r="E102" s="7" t="s">
        <v>150</v>
      </c>
      <c r="F102" s="7" t="s">
        <v>55</v>
      </c>
      <c r="G102" s="46">
        <v>1085.3</v>
      </c>
      <c r="H102" s="48">
        <v>0</v>
      </c>
      <c r="I102" s="10"/>
      <c r="J102" s="14"/>
      <c r="K102" s="14"/>
      <c r="L102" s="14"/>
      <c r="M102" s="14"/>
    </row>
    <row r="103" spans="1:13" ht="21.75" customHeight="1">
      <c r="A103" s="20">
        <v>601</v>
      </c>
      <c r="B103" s="16" t="s">
        <v>169</v>
      </c>
      <c r="C103" s="7" t="s">
        <v>37</v>
      </c>
      <c r="D103" s="7" t="s">
        <v>21</v>
      </c>
      <c r="E103" s="7"/>
      <c r="F103" s="7"/>
      <c r="G103" s="46">
        <f>G104</f>
        <v>151.85512</v>
      </c>
      <c r="H103" s="46">
        <f>H104</f>
        <v>0</v>
      </c>
      <c r="I103" s="10"/>
      <c r="J103" s="14"/>
      <c r="K103" s="14"/>
      <c r="L103" s="14"/>
      <c r="M103" s="14"/>
    </row>
    <row r="104" spans="1:13" ht="90">
      <c r="A104" s="20">
        <v>601</v>
      </c>
      <c r="B104" s="16" t="s">
        <v>164</v>
      </c>
      <c r="C104" s="7" t="s">
        <v>37</v>
      </c>
      <c r="D104" s="7" t="s">
        <v>21</v>
      </c>
      <c r="E104" s="7" t="s">
        <v>162</v>
      </c>
      <c r="F104" s="7"/>
      <c r="G104" s="46">
        <f>G105</f>
        <v>151.85512</v>
      </c>
      <c r="H104" s="46">
        <f>H105</f>
        <v>0</v>
      </c>
      <c r="I104" s="10"/>
      <c r="J104" s="14"/>
      <c r="K104" s="14"/>
      <c r="L104" s="14"/>
      <c r="M104" s="14"/>
    </row>
    <row r="105" spans="1:13" ht="45">
      <c r="A105" s="20">
        <v>601</v>
      </c>
      <c r="B105" s="16" t="s">
        <v>56</v>
      </c>
      <c r="C105" s="7" t="s">
        <v>37</v>
      </c>
      <c r="D105" s="7" t="s">
        <v>21</v>
      </c>
      <c r="E105" s="7" t="s">
        <v>162</v>
      </c>
      <c r="F105" s="7" t="s">
        <v>55</v>
      </c>
      <c r="G105" s="46">
        <v>151.85512</v>
      </c>
      <c r="H105" s="48">
        <v>0</v>
      </c>
      <c r="I105" s="10"/>
      <c r="J105" s="14"/>
      <c r="K105" s="14"/>
      <c r="L105" s="14"/>
      <c r="M105" s="14"/>
    </row>
    <row r="106" spans="1:9" s="13" customFormat="1" ht="24" customHeight="1">
      <c r="A106" s="20">
        <v>601</v>
      </c>
      <c r="B106" s="16" t="s">
        <v>13</v>
      </c>
      <c r="C106" s="7" t="s">
        <v>37</v>
      </c>
      <c r="D106" s="7" t="s">
        <v>35</v>
      </c>
      <c r="E106" s="7"/>
      <c r="F106" s="7"/>
      <c r="G106" s="46">
        <f>G109+G107</f>
        <v>64881.0108</v>
      </c>
      <c r="H106" s="46">
        <f>H109+H107</f>
        <v>0</v>
      </c>
      <c r="I106" s="5"/>
    </row>
    <row r="107" spans="1:9" s="13" customFormat="1" ht="99" customHeight="1">
      <c r="A107" s="20">
        <v>601</v>
      </c>
      <c r="B107" s="16" t="s">
        <v>164</v>
      </c>
      <c r="C107" s="7" t="s">
        <v>37</v>
      </c>
      <c r="D107" s="7" t="s">
        <v>35</v>
      </c>
      <c r="E107" s="7" t="s">
        <v>162</v>
      </c>
      <c r="F107" s="7"/>
      <c r="G107" s="46">
        <f>G108</f>
        <v>1768.24935</v>
      </c>
      <c r="H107" s="46">
        <f>H108</f>
        <v>0</v>
      </c>
      <c r="I107" s="5"/>
    </row>
    <row r="108" spans="1:9" s="13" customFormat="1" ht="49.5" customHeight="1">
      <c r="A108" s="20">
        <v>601</v>
      </c>
      <c r="B108" s="16" t="s">
        <v>56</v>
      </c>
      <c r="C108" s="7" t="s">
        <v>37</v>
      </c>
      <c r="D108" s="7" t="s">
        <v>35</v>
      </c>
      <c r="E108" s="7" t="s">
        <v>162</v>
      </c>
      <c r="F108" s="7" t="s">
        <v>55</v>
      </c>
      <c r="G108" s="46">
        <v>1768.24935</v>
      </c>
      <c r="H108" s="46">
        <v>0</v>
      </c>
      <c r="I108" s="5"/>
    </row>
    <row r="109" spans="1:9" s="13" customFormat="1" ht="75">
      <c r="A109" s="20">
        <v>601</v>
      </c>
      <c r="B109" s="16" t="s">
        <v>93</v>
      </c>
      <c r="C109" s="7" t="s">
        <v>37</v>
      </c>
      <c r="D109" s="7" t="s">
        <v>35</v>
      </c>
      <c r="E109" s="7" t="s">
        <v>137</v>
      </c>
      <c r="F109" s="7"/>
      <c r="G109" s="46">
        <f>G110</f>
        <v>63112.76145</v>
      </c>
      <c r="H109" s="46">
        <f>H110</f>
        <v>0</v>
      </c>
      <c r="I109" s="5"/>
    </row>
    <row r="110" spans="1:9" s="13" customFormat="1" ht="20.25" customHeight="1">
      <c r="A110" s="20">
        <v>601</v>
      </c>
      <c r="B110" s="16" t="s">
        <v>62</v>
      </c>
      <c r="C110" s="7" t="s">
        <v>37</v>
      </c>
      <c r="D110" s="7" t="s">
        <v>35</v>
      </c>
      <c r="E110" s="7" t="s">
        <v>137</v>
      </c>
      <c r="F110" s="7" t="s">
        <v>60</v>
      </c>
      <c r="G110" s="46">
        <v>63112.76145</v>
      </c>
      <c r="H110" s="47">
        <v>0</v>
      </c>
      <c r="I110" s="5"/>
    </row>
    <row r="111" spans="1:9" s="13" customFormat="1" ht="30">
      <c r="A111" s="20">
        <v>601</v>
      </c>
      <c r="B111" s="16" t="s">
        <v>14</v>
      </c>
      <c r="C111" s="7" t="s">
        <v>37</v>
      </c>
      <c r="D111" s="7" t="s">
        <v>19</v>
      </c>
      <c r="E111" s="7"/>
      <c r="F111" s="7"/>
      <c r="G111" s="46">
        <f>G112</f>
        <v>222.7</v>
      </c>
      <c r="H111" s="46">
        <f>H112</f>
        <v>0</v>
      </c>
      <c r="I111" s="5"/>
    </row>
    <row r="112" spans="1:9" s="13" customFormat="1" ht="45">
      <c r="A112" s="20">
        <v>601</v>
      </c>
      <c r="B112" s="25" t="s">
        <v>104</v>
      </c>
      <c r="C112" s="7" t="s">
        <v>37</v>
      </c>
      <c r="D112" s="7" t="s">
        <v>19</v>
      </c>
      <c r="E112" s="7" t="s">
        <v>138</v>
      </c>
      <c r="F112" s="7"/>
      <c r="G112" s="46">
        <f>G113</f>
        <v>222.7</v>
      </c>
      <c r="H112" s="46">
        <f>H113</f>
        <v>0</v>
      </c>
      <c r="I112" s="5"/>
    </row>
    <row r="113" spans="1:9" s="13" customFormat="1" ht="45">
      <c r="A113" s="20">
        <v>601</v>
      </c>
      <c r="B113" s="16" t="s">
        <v>56</v>
      </c>
      <c r="C113" s="7" t="s">
        <v>37</v>
      </c>
      <c r="D113" s="7" t="s">
        <v>19</v>
      </c>
      <c r="E113" s="7" t="s">
        <v>138</v>
      </c>
      <c r="F113" s="7" t="s">
        <v>55</v>
      </c>
      <c r="G113" s="46">
        <v>222.7</v>
      </c>
      <c r="H113" s="47">
        <v>0</v>
      </c>
      <c r="I113" s="5"/>
    </row>
    <row r="114" spans="1:9" s="13" customFormat="1" ht="22.5" customHeight="1">
      <c r="A114" s="20">
        <v>601</v>
      </c>
      <c r="B114" s="9" t="s">
        <v>105</v>
      </c>
      <c r="C114" s="7" t="s">
        <v>37</v>
      </c>
      <c r="D114" s="7" t="s">
        <v>37</v>
      </c>
      <c r="E114" s="7"/>
      <c r="F114" s="7"/>
      <c r="G114" s="46">
        <f>G115+G117</f>
        <v>2922.3914</v>
      </c>
      <c r="H114" s="46">
        <f>H115+H117</f>
        <v>1452.4879999999998</v>
      </c>
      <c r="I114" s="5"/>
    </row>
    <row r="115" spans="1:9" s="13" customFormat="1" ht="75">
      <c r="A115" s="20">
        <v>601</v>
      </c>
      <c r="B115" s="9" t="s">
        <v>106</v>
      </c>
      <c r="C115" s="7" t="s">
        <v>37</v>
      </c>
      <c r="D115" s="7" t="s">
        <v>37</v>
      </c>
      <c r="E115" s="7" t="s">
        <v>139</v>
      </c>
      <c r="F115" s="7"/>
      <c r="G115" s="46">
        <f>G116</f>
        <v>1145.4854</v>
      </c>
      <c r="H115" s="46">
        <f>H116</f>
        <v>0</v>
      </c>
      <c r="I115" s="5"/>
    </row>
    <row r="116" spans="1:9" s="13" customFormat="1" ht="21.75" customHeight="1">
      <c r="A116" s="20">
        <v>601</v>
      </c>
      <c r="B116" s="9" t="s">
        <v>61</v>
      </c>
      <c r="C116" s="7" t="s">
        <v>37</v>
      </c>
      <c r="D116" s="7" t="s">
        <v>37</v>
      </c>
      <c r="E116" s="7" t="s">
        <v>139</v>
      </c>
      <c r="F116" s="7" t="s">
        <v>59</v>
      </c>
      <c r="G116" s="46">
        <f>1145.4854</f>
        <v>1145.4854</v>
      </c>
      <c r="H116" s="46">
        <v>0</v>
      </c>
      <c r="I116" s="5"/>
    </row>
    <row r="117" spans="1:9" s="13" customFormat="1" ht="30">
      <c r="A117" s="20">
        <v>601</v>
      </c>
      <c r="B117" s="9" t="s">
        <v>107</v>
      </c>
      <c r="C117" s="7" t="s">
        <v>37</v>
      </c>
      <c r="D117" s="7" t="s">
        <v>37</v>
      </c>
      <c r="E117" s="7" t="s">
        <v>140</v>
      </c>
      <c r="F117" s="7"/>
      <c r="G117" s="46">
        <f>G118+G119</f>
        <v>1776.906</v>
      </c>
      <c r="H117" s="46">
        <f>H118+H119</f>
        <v>1452.4879999999998</v>
      </c>
      <c r="I117" s="5"/>
    </row>
    <row r="118" spans="1:9" s="13" customFormat="1" ht="21" customHeight="1">
      <c r="A118" s="20">
        <v>601</v>
      </c>
      <c r="B118" s="9" t="s">
        <v>61</v>
      </c>
      <c r="C118" s="7" t="s">
        <v>37</v>
      </c>
      <c r="D118" s="7" t="s">
        <v>37</v>
      </c>
      <c r="E118" s="7" t="s">
        <v>140</v>
      </c>
      <c r="F118" s="7" t="s">
        <v>59</v>
      </c>
      <c r="G118" s="46">
        <f>233.6+80</f>
        <v>313.6</v>
      </c>
      <c r="H118" s="46">
        <v>233.6</v>
      </c>
      <c r="I118" s="10"/>
    </row>
    <row r="119" spans="1:9" s="13" customFormat="1" ht="20.25" customHeight="1">
      <c r="A119" s="20">
        <v>601</v>
      </c>
      <c r="B119" s="9" t="s">
        <v>62</v>
      </c>
      <c r="C119" s="7" t="s">
        <v>37</v>
      </c>
      <c r="D119" s="7" t="s">
        <v>37</v>
      </c>
      <c r="E119" s="7" t="s">
        <v>140</v>
      </c>
      <c r="F119" s="7" t="s">
        <v>60</v>
      </c>
      <c r="G119" s="46">
        <f>1218.888+244.418</f>
        <v>1463.306</v>
      </c>
      <c r="H119" s="46">
        <f>1218.888</f>
        <v>1218.888</v>
      </c>
      <c r="I119" s="5"/>
    </row>
    <row r="120" spans="1:9" s="13" customFormat="1" ht="18" customHeight="1">
      <c r="A120" s="20">
        <v>601</v>
      </c>
      <c r="B120" s="28" t="s">
        <v>79</v>
      </c>
      <c r="C120" s="7" t="s">
        <v>37</v>
      </c>
      <c r="D120" s="7" t="s">
        <v>36</v>
      </c>
      <c r="E120" s="7"/>
      <c r="F120" s="7"/>
      <c r="G120" s="46">
        <f>G123+G121</f>
        <v>33764.63533</v>
      </c>
      <c r="H120" s="46">
        <f>H123+H121</f>
        <v>28006.157</v>
      </c>
      <c r="I120" s="5"/>
    </row>
    <row r="121" spans="1:9" s="13" customFormat="1" ht="90">
      <c r="A121" s="20">
        <v>601</v>
      </c>
      <c r="B121" s="16" t="s">
        <v>164</v>
      </c>
      <c r="C121" s="7" t="s">
        <v>37</v>
      </c>
      <c r="D121" s="7" t="s">
        <v>36</v>
      </c>
      <c r="E121" s="7" t="s">
        <v>162</v>
      </c>
      <c r="F121" s="7"/>
      <c r="G121" s="46">
        <f>G122</f>
        <v>32923.70869</v>
      </c>
      <c r="H121" s="46">
        <f>H122</f>
        <v>28006.157</v>
      </c>
      <c r="I121" s="5"/>
    </row>
    <row r="122" spans="1:9" s="13" customFormat="1" ht="45">
      <c r="A122" s="20">
        <v>601</v>
      </c>
      <c r="B122" s="16" t="s">
        <v>56</v>
      </c>
      <c r="C122" s="7" t="s">
        <v>37</v>
      </c>
      <c r="D122" s="7" t="s">
        <v>36</v>
      </c>
      <c r="E122" s="7" t="s">
        <v>162</v>
      </c>
      <c r="F122" s="7" t="s">
        <v>55</v>
      </c>
      <c r="G122" s="46">
        <f>28006.157+4917.55169</f>
        <v>32923.70869</v>
      </c>
      <c r="H122" s="46">
        <v>28006.157</v>
      </c>
      <c r="I122" s="5"/>
    </row>
    <row r="123" spans="1:9" s="13" customFormat="1" ht="90">
      <c r="A123" s="20">
        <v>601</v>
      </c>
      <c r="B123" s="9" t="s">
        <v>108</v>
      </c>
      <c r="C123" s="7" t="s">
        <v>37</v>
      </c>
      <c r="D123" s="7" t="s">
        <v>36</v>
      </c>
      <c r="E123" s="7" t="s">
        <v>129</v>
      </c>
      <c r="F123" s="7"/>
      <c r="G123" s="46">
        <f>G124</f>
        <v>840.92664</v>
      </c>
      <c r="H123" s="46">
        <f>H124</f>
        <v>0</v>
      </c>
      <c r="I123" s="5"/>
    </row>
    <row r="124" spans="1:9" ht="15">
      <c r="A124" s="20">
        <v>601</v>
      </c>
      <c r="B124" s="9" t="s">
        <v>62</v>
      </c>
      <c r="C124" s="7" t="s">
        <v>37</v>
      </c>
      <c r="D124" s="7" t="s">
        <v>36</v>
      </c>
      <c r="E124" s="7" t="s">
        <v>129</v>
      </c>
      <c r="F124" s="7" t="s">
        <v>60</v>
      </c>
      <c r="G124" s="46">
        <v>840.92664</v>
      </c>
      <c r="H124" s="46">
        <v>0</v>
      </c>
      <c r="I124" s="5"/>
    </row>
    <row r="125" spans="1:9" ht="15">
      <c r="A125" s="20">
        <v>601</v>
      </c>
      <c r="B125" s="16" t="s">
        <v>165</v>
      </c>
      <c r="C125" s="7" t="s">
        <v>38</v>
      </c>
      <c r="D125" s="7" t="s">
        <v>21</v>
      </c>
      <c r="E125" s="7"/>
      <c r="F125" s="7"/>
      <c r="G125" s="46">
        <f>G126+G128</f>
        <v>12094.345019999999</v>
      </c>
      <c r="H125" s="46">
        <f>H126</f>
        <v>0</v>
      </c>
      <c r="I125" s="5"/>
    </row>
    <row r="126" spans="1:9" ht="90">
      <c r="A126" s="20">
        <v>601</v>
      </c>
      <c r="B126" s="16" t="s">
        <v>164</v>
      </c>
      <c r="C126" s="7" t="s">
        <v>38</v>
      </c>
      <c r="D126" s="7" t="s">
        <v>21</v>
      </c>
      <c r="E126" s="7" t="s">
        <v>162</v>
      </c>
      <c r="F126" s="7"/>
      <c r="G126" s="46">
        <f>G127</f>
        <v>12067.69054</v>
      </c>
      <c r="H126" s="46">
        <f>H127</f>
        <v>0</v>
      </c>
      <c r="I126" s="5"/>
    </row>
    <row r="127" spans="1:9" ht="45">
      <c r="A127" s="20">
        <v>601</v>
      </c>
      <c r="B127" s="16" t="s">
        <v>56</v>
      </c>
      <c r="C127" s="7" t="s">
        <v>38</v>
      </c>
      <c r="D127" s="7" t="s">
        <v>21</v>
      </c>
      <c r="E127" s="7" t="s">
        <v>162</v>
      </c>
      <c r="F127" s="7" t="s">
        <v>55</v>
      </c>
      <c r="G127" s="46">
        <v>12067.69054</v>
      </c>
      <c r="H127" s="46">
        <v>0</v>
      </c>
      <c r="I127" s="5"/>
    </row>
    <row r="128" spans="1:9" ht="30">
      <c r="A128" s="20">
        <v>601</v>
      </c>
      <c r="B128" s="16" t="s">
        <v>82</v>
      </c>
      <c r="C128" s="7" t="s">
        <v>38</v>
      </c>
      <c r="D128" s="7" t="s">
        <v>21</v>
      </c>
      <c r="E128" s="7" t="s">
        <v>172</v>
      </c>
      <c r="F128" s="7"/>
      <c r="G128" s="46">
        <f>G129</f>
        <v>26.65448</v>
      </c>
      <c r="H128" s="46">
        <f>H129</f>
        <v>0</v>
      </c>
      <c r="I128" s="5"/>
    </row>
    <row r="129" spans="1:9" ht="15">
      <c r="A129" s="20">
        <v>601</v>
      </c>
      <c r="B129" s="16" t="s">
        <v>47</v>
      </c>
      <c r="C129" s="7" t="s">
        <v>38</v>
      </c>
      <c r="D129" s="7" t="s">
        <v>21</v>
      </c>
      <c r="E129" s="7" t="s">
        <v>172</v>
      </c>
      <c r="F129" s="7" t="s">
        <v>55</v>
      </c>
      <c r="G129" s="46">
        <v>26.65448</v>
      </c>
      <c r="H129" s="46">
        <v>0</v>
      </c>
      <c r="I129" s="5"/>
    </row>
    <row r="130" spans="1:9" ht="38.25">
      <c r="A130" s="20">
        <v>601</v>
      </c>
      <c r="B130" s="16" t="s">
        <v>85</v>
      </c>
      <c r="C130" s="7" t="s">
        <v>38</v>
      </c>
      <c r="D130" s="7" t="s">
        <v>22</v>
      </c>
      <c r="E130" s="7"/>
      <c r="F130" s="7"/>
      <c r="G130" s="46">
        <f>G131</f>
        <v>158</v>
      </c>
      <c r="H130" s="46">
        <f>H131</f>
        <v>0</v>
      </c>
      <c r="I130" s="10" t="s">
        <v>42</v>
      </c>
    </row>
    <row r="131" spans="1:9" s="13" customFormat="1" ht="75">
      <c r="A131" s="20">
        <v>601</v>
      </c>
      <c r="B131" s="9" t="s">
        <v>106</v>
      </c>
      <c r="C131" s="7" t="s">
        <v>38</v>
      </c>
      <c r="D131" s="7" t="s">
        <v>22</v>
      </c>
      <c r="E131" s="7" t="s">
        <v>139</v>
      </c>
      <c r="F131" s="7"/>
      <c r="G131" s="46">
        <f>G132</f>
        <v>158</v>
      </c>
      <c r="H131" s="46">
        <f>H132</f>
        <v>0</v>
      </c>
      <c r="I131" s="5"/>
    </row>
    <row r="132" spans="1:9" s="13" customFormat="1" ht="15">
      <c r="A132" s="20">
        <v>601</v>
      </c>
      <c r="B132" s="9" t="s">
        <v>61</v>
      </c>
      <c r="C132" s="7" t="s">
        <v>38</v>
      </c>
      <c r="D132" s="7" t="s">
        <v>22</v>
      </c>
      <c r="E132" s="7" t="s">
        <v>139</v>
      </c>
      <c r="F132" s="7" t="s">
        <v>59</v>
      </c>
      <c r="G132" s="46">
        <f>103+55</f>
        <v>158</v>
      </c>
      <c r="H132" s="46">
        <v>0</v>
      </c>
      <c r="I132" s="5"/>
    </row>
    <row r="133" spans="1:9" s="13" customFormat="1" ht="19.5" customHeight="1">
      <c r="A133" s="20">
        <v>601</v>
      </c>
      <c r="B133" s="16" t="s">
        <v>9</v>
      </c>
      <c r="C133" s="7">
        <v>10</v>
      </c>
      <c r="D133" s="7" t="s">
        <v>24</v>
      </c>
      <c r="E133" s="7"/>
      <c r="F133" s="7"/>
      <c r="G133" s="46">
        <f>G134+G138+G136+G140+G142</f>
        <v>20102.99596</v>
      </c>
      <c r="H133" s="46">
        <f>H134+H138+H136+H140+H142</f>
        <v>17161.29042</v>
      </c>
      <c r="I133" s="5"/>
    </row>
    <row r="134" spans="1:9" ht="45">
      <c r="A134" s="20">
        <v>601</v>
      </c>
      <c r="B134" s="16" t="s">
        <v>109</v>
      </c>
      <c r="C134" s="7" t="s">
        <v>23</v>
      </c>
      <c r="D134" s="7" t="s">
        <v>24</v>
      </c>
      <c r="E134" s="7" t="s">
        <v>141</v>
      </c>
      <c r="F134" s="7"/>
      <c r="G134" s="46">
        <f>G135</f>
        <v>2724.6459999999997</v>
      </c>
      <c r="H134" s="46">
        <f>H135</f>
        <v>2682.309</v>
      </c>
      <c r="I134" s="5"/>
    </row>
    <row r="135" spans="1:9" ht="30">
      <c r="A135" s="20">
        <v>601</v>
      </c>
      <c r="B135" s="9" t="s">
        <v>73</v>
      </c>
      <c r="C135" s="7" t="s">
        <v>23</v>
      </c>
      <c r="D135" s="7" t="s">
        <v>24</v>
      </c>
      <c r="E135" s="7" t="s">
        <v>141</v>
      </c>
      <c r="F135" s="7" t="s">
        <v>72</v>
      </c>
      <c r="G135" s="46">
        <f>1877.616+847.03</f>
        <v>2724.6459999999997</v>
      </c>
      <c r="H135" s="46">
        <f>1877.616+804.693</f>
        <v>2682.309</v>
      </c>
      <c r="I135" s="10"/>
    </row>
    <row r="136" spans="1:9" ht="60">
      <c r="A136" s="20">
        <v>601</v>
      </c>
      <c r="B136" s="9" t="s">
        <v>102</v>
      </c>
      <c r="C136" s="7" t="s">
        <v>23</v>
      </c>
      <c r="D136" s="7" t="s">
        <v>24</v>
      </c>
      <c r="E136" s="7" t="s">
        <v>136</v>
      </c>
      <c r="F136" s="7"/>
      <c r="G136" s="46">
        <f>G137</f>
        <v>1351.42306</v>
      </c>
      <c r="H136" s="46">
        <f>H137</f>
        <v>0</v>
      </c>
      <c r="I136" s="10"/>
    </row>
    <row r="137" spans="1:9" ht="45">
      <c r="A137" s="20">
        <v>601</v>
      </c>
      <c r="B137" s="16" t="s">
        <v>56</v>
      </c>
      <c r="C137" s="7" t="s">
        <v>23</v>
      </c>
      <c r="D137" s="7" t="s">
        <v>24</v>
      </c>
      <c r="E137" s="7" t="s">
        <v>136</v>
      </c>
      <c r="F137" s="7" t="s">
        <v>55</v>
      </c>
      <c r="G137" s="46">
        <v>1351.42306</v>
      </c>
      <c r="H137" s="46">
        <v>0</v>
      </c>
      <c r="I137" s="10"/>
    </row>
    <row r="138" spans="1:9" ht="45">
      <c r="A138" s="20">
        <v>601</v>
      </c>
      <c r="B138" s="16" t="s">
        <v>110</v>
      </c>
      <c r="C138" s="7">
        <v>10</v>
      </c>
      <c r="D138" s="7" t="s">
        <v>24</v>
      </c>
      <c r="E138" s="7" t="s">
        <v>142</v>
      </c>
      <c r="F138" s="7"/>
      <c r="G138" s="46">
        <f>G139</f>
        <v>6205.7708999999995</v>
      </c>
      <c r="H138" s="46">
        <f>H139</f>
        <v>4853.53342</v>
      </c>
      <c r="I138" s="5"/>
    </row>
    <row r="139" spans="1:9" ht="38.25">
      <c r="A139" s="20">
        <v>601</v>
      </c>
      <c r="B139" s="9" t="s">
        <v>73</v>
      </c>
      <c r="C139" s="7" t="s">
        <v>23</v>
      </c>
      <c r="D139" s="7" t="s">
        <v>24</v>
      </c>
      <c r="E139" s="7" t="s">
        <v>142</v>
      </c>
      <c r="F139" s="7" t="s">
        <v>72</v>
      </c>
      <c r="G139" s="46">
        <f>1676.17872+1352.23748+3177.3547</f>
        <v>6205.7708999999995</v>
      </c>
      <c r="H139" s="48">
        <f>1676.17872+3177.3547</f>
        <v>4853.53342</v>
      </c>
      <c r="I139" s="10" t="s">
        <v>42</v>
      </c>
    </row>
    <row r="140" spans="1:9" ht="75">
      <c r="A140" s="20">
        <v>601</v>
      </c>
      <c r="B140" s="16" t="s">
        <v>93</v>
      </c>
      <c r="C140" s="7" t="s">
        <v>23</v>
      </c>
      <c r="D140" s="7" t="s">
        <v>24</v>
      </c>
      <c r="E140" s="7" t="s">
        <v>127</v>
      </c>
      <c r="F140" s="7"/>
      <c r="G140" s="46">
        <f>G141</f>
        <v>9681.156</v>
      </c>
      <c r="H140" s="48">
        <f>H141</f>
        <v>9625.448</v>
      </c>
      <c r="I140" s="10"/>
    </row>
    <row r="141" spans="1:9" ht="30">
      <c r="A141" s="20">
        <v>601</v>
      </c>
      <c r="B141" s="16" t="s">
        <v>71</v>
      </c>
      <c r="C141" s="7" t="s">
        <v>23</v>
      </c>
      <c r="D141" s="7" t="s">
        <v>24</v>
      </c>
      <c r="E141" s="7" t="s">
        <v>127</v>
      </c>
      <c r="F141" s="7" t="s">
        <v>70</v>
      </c>
      <c r="G141" s="46">
        <f>7375.536+617.094+1126.818+506+55.708</f>
        <v>9681.156</v>
      </c>
      <c r="H141" s="46">
        <f>7375.536+617.094+1126.818+506</f>
        <v>9625.448</v>
      </c>
      <c r="I141" s="10"/>
    </row>
    <row r="142" spans="1:9" ht="30">
      <c r="A142" s="20">
        <v>601</v>
      </c>
      <c r="B142" s="16" t="s">
        <v>82</v>
      </c>
      <c r="C142" s="7" t="s">
        <v>23</v>
      </c>
      <c r="D142" s="7" t="s">
        <v>24</v>
      </c>
      <c r="E142" s="7" t="s">
        <v>126</v>
      </c>
      <c r="F142" s="7"/>
      <c r="G142" s="46">
        <f>G143</f>
        <v>140</v>
      </c>
      <c r="H142" s="46">
        <f>H143</f>
        <v>0</v>
      </c>
      <c r="I142" s="10"/>
    </row>
    <row r="143" spans="1:9" ht="30.75" customHeight="1">
      <c r="A143" s="20">
        <v>601</v>
      </c>
      <c r="B143" s="16" t="s">
        <v>47</v>
      </c>
      <c r="C143" s="7" t="s">
        <v>23</v>
      </c>
      <c r="D143" s="7" t="s">
        <v>24</v>
      </c>
      <c r="E143" s="7" t="s">
        <v>126</v>
      </c>
      <c r="F143" s="7" t="s">
        <v>184</v>
      </c>
      <c r="G143" s="46">
        <v>140</v>
      </c>
      <c r="H143" s="46">
        <v>0</v>
      </c>
      <c r="I143" s="10"/>
    </row>
    <row r="144" spans="1:9" ht="30.75" customHeight="1">
      <c r="A144" s="20">
        <v>601</v>
      </c>
      <c r="B144" s="16" t="s">
        <v>160</v>
      </c>
      <c r="C144" s="7" t="s">
        <v>23</v>
      </c>
      <c r="D144" s="7" t="s">
        <v>22</v>
      </c>
      <c r="E144" s="7"/>
      <c r="F144" s="7"/>
      <c r="G144" s="46">
        <f>G145</f>
        <v>11268.18</v>
      </c>
      <c r="H144" s="46">
        <f>H145</f>
        <v>11268.18</v>
      </c>
      <c r="I144" s="10"/>
    </row>
    <row r="145" spans="1:9" ht="75">
      <c r="A145" s="20">
        <v>601</v>
      </c>
      <c r="B145" s="16" t="s">
        <v>93</v>
      </c>
      <c r="C145" s="7" t="s">
        <v>23</v>
      </c>
      <c r="D145" s="7" t="s">
        <v>22</v>
      </c>
      <c r="E145" s="7" t="s">
        <v>127</v>
      </c>
      <c r="F145" s="7"/>
      <c r="G145" s="46">
        <f>G146+G147</f>
        <v>11268.18</v>
      </c>
      <c r="H145" s="46">
        <f>H146+H147</f>
        <v>11268.18</v>
      </c>
      <c r="I145" s="10"/>
    </row>
    <row r="146" spans="1:9" ht="30" hidden="1">
      <c r="A146" s="20">
        <v>601</v>
      </c>
      <c r="B146" s="16" t="s">
        <v>71</v>
      </c>
      <c r="C146" s="7" t="s">
        <v>23</v>
      </c>
      <c r="D146" s="7" t="s">
        <v>22</v>
      </c>
      <c r="E146" s="7" t="s">
        <v>127</v>
      </c>
      <c r="F146" s="7" t="s">
        <v>70</v>
      </c>
      <c r="G146" s="46">
        <v>0</v>
      </c>
      <c r="H146" s="46">
        <v>0</v>
      </c>
      <c r="I146" s="10" t="s">
        <v>43</v>
      </c>
    </row>
    <row r="147" spans="1:9" ht="20.25" customHeight="1">
      <c r="A147" s="20">
        <v>601</v>
      </c>
      <c r="B147" s="9" t="s">
        <v>67</v>
      </c>
      <c r="C147" s="7" t="s">
        <v>23</v>
      </c>
      <c r="D147" s="7" t="s">
        <v>22</v>
      </c>
      <c r="E147" s="7" t="s">
        <v>127</v>
      </c>
      <c r="F147" s="7" t="s">
        <v>66</v>
      </c>
      <c r="G147" s="46">
        <f>2253.636+9014.544</f>
        <v>11268.18</v>
      </c>
      <c r="H147" s="46">
        <f>2253.636+9014.544</f>
        <v>11268.18</v>
      </c>
      <c r="I147" s="10"/>
    </row>
    <row r="148" spans="1:9" ht="21" customHeight="1">
      <c r="A148" s="20">
        <v>601</v>
      </c>
      <c r="B148" s="16" t="s">
        <v>10</v>
      </c>
      <c r="C148" s="7">
        <v>10</v>
      </c>
      <c r="D148" s="7" t="s">
        <v>34</v>
      </c>
      <c r="E148" s="7"/>
      <c r="F148" s="7"/>
      <c r="G148" s="46">
        <f>G151+G156+G153+G149</f>
        <v>2772.61074</v>
      </c>
      <c r="H148" s="46">
        <f>H151+H156+H153+H149</f>
        <v>1310.174</v>
      </c>
      <c r="I148" s="10" t="s">
        <v>44</v>
      </c>
    </row>
    <row r="149" spans="1:9" ht="90">
      <c r="A149" s="20">
        <v>601</v>
      </c>
      <c r="B149" s="16" t="s">
        <v>164</v>
      </c>
      <c r="C149" s="7">
        <v>10</v>
      </c>
      <c r="D149" s="7" t="s">
        <v>34</v>
      </c>
      <c r="E149" s="7" t="s">
        <v>162</v>
      </c>
      <c r="F149" s="7"/>
      <c r="G149" s="46">
        <f>G150</f>
        <v>1047.73673</v>
      </c>
      <c r="H149" s="46">
        <f>H150</f>
        <v>768.49</v>
      </c>
      <c r="I149" s="10"/>
    </row>
    <row r="150" spans="1:9" ht="45">
      <c r="A150" s="20">
        <v>601</v>
      </c>
      <c r="B150" s="16" t="s">
        <v>56</v>
      </c>
      <c r="C150" s="7">
        <v>10</v>
      </c>
      <c r="D150" s="7" t="s">
        <v>34</v>
      </c>
      <c r="E150" s="7" t="s">
        <v>162</v>
      </c>
      <c r="F150" s="7" t="s">
        <v>55</v>
      </c>
      <c r="G150" s="46">
        <f>537.96+279.24673+230.53</f>
        <v>1047.73673</v>
      </c>
      <c r="H150" s="46">
        <f>537.96+230.53</f>
        <v>768.49</v>
      </c>
      <c r="I150" s="10"/>
    </row>
    <row r="151" spans="1:9" s="13" customFormat="1" ht="30.75">
      <c r="A151" s="20">
        <v>601</v>
      </c>
      <c r="B151" s="16" t="s">
        <v>107</v>
      </c>
      <c r="C151" s="7" t="s">
        <v>23</v>
      </c>
      <c r="D151" s="7" t="s">
        <v>34</v>
      </c>
      <c r="E151" s="7" t="s">
        <v>140</v>
      </c>
      <c r="F151" s="7"/>
      <c r="G151" s="46">
        <f>G152</f>
        <v>751.42231</v>
      </c>
      <c r="H151" s="46">
        <f>H152</f>
        <v>0</v>
      </c>
      <c r="I151" s="8" t="e">
        <f>I152+I154</f>
        <v>#VALUE!</v>
      </c>
    </row>
    <row r="152" spans="1:9" s="13" customFormat="1" ht="21.75" customHeight="1">
      <c r="A152" s="20">
        <v>601</v>
      </c>
      <c r="B152" s="9" t="s">
        <v>62</v>
      </c>
      <c r="C152" s="7" t="s">
        <v>23</v>
      </c>
      <c r="D152" s="7" t="s">
        <v>34</v>
      </c>
      <c r="E152" s="7" t="s">
        <v>140</v>
      </c>
      <c r="F152" s="7" t="s">
        <v>60</v>
      </c>
      <c r="G152" s="46">
        <f>686.42231+65</f>
        <v>751.42231</v>
      </c>
      <c r="H152" s="46">
        <v>0</v>
      </c>
      <c r="I152" s="5"/>
    </row>
    <row r="153" spans="1:9" ht="45">
      <c r="A153" s="20">
        <v>601</v>
      </c>
      <c r="B153" s="9" t="s">
        <v>89</v>
      </c>
      <c r="C153" s="7" t="s">
        <v>23</v>
      </c>
      <c r="D153" s="7" t="s">
        <v>34</v>
      </c>
      <c r="E153" s="7" t="s">
        <v>127</v>
      </c>
      <c r="F153" s="7"/>
      <c r="G153" s="46">
        <f>G154+G155</f>
        <v>541.684</v>
      </c>
      <c r="H153" s="46">
        <f>H154+H155</f>
        <v>541.684</v>
      </c>
      <c r="I153" s="5"/>
    </row>
    <row r="154" spans="1:9" ht="38.25">
      <c r="A154" s="20">
        <v>601</v>
      </c>
      <c r="B154" s="9" t="s">
        <v>98</v>
      </c>
      <c r="C154" s="7" t="s">
        <v>23</v>
      </c>
      <c r="D154" s="7" t="s">
        <v>34</v>
      </c>
      <c r="E154" s="7" t="s">
        <v>127</v>
      </c>
      <c r="F154" s="7" t="s">
        <v>53</v>
      </c>
      <c r="G154" s="46">
        <f>298.50941+87.68659+50.76+15.32952</f>
        <v>452.28552</v>
      </c>
      <c r="H154" s="46">
        <f>298.50941+87.68659+50.76+15.32952</f>
        <v>452.28552</v>
      </c>
      <c r="I154" s="10" t="s">
        <v>42</v>
      </c>
    </row>
    <row r="155" spans="1:9" ht="45">
      <c r="A155" s="20">
        <v>601</v>
      </c>
      <c r="B155" s="9" t="s">
        <v>84</v>
      </c>
      <c r="C155" s="7" t="s">
        <v>23</v>
      </c>
      <c r="D155" s="7" t="s">
        <v>34</v>
      </c>
      <c r="E155" s="7" t="s">
        <v>127</v>
      </c>
      <c r="F155" s="7" t="s">
        <v>55</v>
      </c>
      <c r="G155" s="46">
        <f>76.75+12.64848</f>
        <v>89.39848</v>
      </c>
      <c r="H155" s="46">
        <f>76.75+12.64848</f>
        <v>89.39848</v>
      </c>
      <c r="I155" s="10"/>
    </row>
    <row r="156" spans="1:9" s="13" customFormat="1" ht="45">
      <c r="A156" s="20">
        <v>601</v>
      </c>
      <c r="B156" s="16" t="s">
        <v>111</v>
      </c>
      <c r="C156" s="7" t="s">
        <v>23</v>
      </c>
      <c r="D156" s="7" t="s">
        <v>34</v>
      </c>
      <c r="E156" s="7" t="s">
        <v>143</v>
      </c>
      <c r="F156" s="7"/>
      <c r="G156" s="46">
        <f>G157+G158</f>
        <v>431.7677</v>
      </c>
      <c r="H156" s="46">
        <f>H157+H158</f>
        <v>0</v>
      </c>
      <c r="I156" s="5"/>
    </row>
    <row r="157" spans="1:9" s="13" customFormat="1" ht="34.5" customHeight="1">
      <c r="A157" s="20">
        <v>601</v>
      </c>
      <c r="B157" s="16" t="s">
        <v>98</v>
      </c>
      <c r="C157" s="7" t="s">
        <v>23</v>
      </c>
      <c r="D157" s="7" t="s">
        <v>34</v>
      </c>
      <c r="E157" s="7" t="s">
        <v>143</v>
      </c>
      <c r="F157" s="7" t="s">
        <v>53</v>
      </c>
      <c r="G157" s="46">
        <f>50.052+15.1157</f>
        <v>65.1677</v>
      </c>
      <c r="H157" s="46">
        <v>0</v>
      </c>
      <c r="I157" s="5"/>
    </row>
    <row r="158" spans="1:9" s="13" customFormat="1" ht="45">
      <c r="A158" s="20">
        <v>601</v>
      </c>
      <c r="B158" s="16" t="s">
        <v>56</v>
      </c>
      <c r="C158" s="7">
        <v>10</v>
      </c>
      <c r="D158" s="7" t="s">
        <v>34</v>
      </c>
      <c r="E158" s="7" t="s">
        <v>143</v>
      </c>
      <c r="F158" s="7" t="s">
        <v>55</v>
      </c>
      <c r="G158" s="46">
        <v>366.6</v>
      </c>
      <c r="H158" s="47">
        <v>0</v>
      </c>
      <c r="I158" s="5"/>
    </row>
    <row r="159" spans="1:9" s="13" customFormat="1" ht="21.75" customHeight="1">
      <c r="A159" s="20">
        <v>601</v>
      </c>
      <c r="B159" s="16" t="s">
        <v>32</v>
      </c>
      <c r="C159" s="7">
        <v>11</v>
      </c>
      <c r="D159" s="7" t="s">
        <v>21</v>
      </c>
      <c r="E159" s="7"/>
      <c r="F159" s="7"/>
      <c r="G159" s="46">
        <f>G160+G162</f>
        <v>34072.027859999995</v>
      </c>
      <c r="H159" s="46">
        <f>H160</f>
        <v>0</v>
      </c>
      <c r="I159" s="5"/>
    </row>
    <row r="160" spans="1:9" ht="45">
      <c r="A160" s="20">
        <v>601</v>
      </c>
      <c r="B160" s="16" t="s">
        <v>112</v>
      </c>
      <c r="C160" s="7" t="s">
        <v>51</v>
      </c>
      <c r="D160" s="7" t="s">
        <v>21</v>
      </c>
      <c r="E160" s="7" t="s">
        <v>144</v>
      </c>
      <c r="F160" s="7"/>
      <c r="G160" s="46">
        <f>G161</f>
        <v>32173.497789999998</v>
      </c>
      <c r="H160" s="46">
        <f>H161</f>
        <v>0</v>
      </c>
      <c r="I160" s="5"/>
    </row>
    <row r="161" spans="1:9" ht="20.25" customHeight="1">
      <c r="A161" s="20">
        <v>601</v>
      </c>
      <c r="B161" s="16" t="s">
        <v>62</v>
      </c>
      <c r="C161" s="7" t="s">
        <v>51</v>
      </c>
      <c r="D161" s="7" t="s">
        <v>21</v>
      </c>
      <c r="E161" s="7" t="s">
        <v>144</v>
      </c>
      <c r="F161" s="7" t="s">
        <v>60</v>
      </c>
      <c r="G161" s="46">
        <f>2426.4977+3175.032+2953.48458+23618.48351</f>
        <v>32173.497789999998</v>
      </c>
      <c r="H161" s="46">
        <v>0</v>
      </c>
      <c r="I161" s="5"/>
    </row>
    <row r="162" spans="1:9" ht="99" customHeight="1">
      <c r="A162" s="20">
        <v>601</v>
      </c>
      <c r="B162" s="16" t="s">
        <v>164</v>
      </c>
      <c r="C162" s="7" t="s">
        <v>51</v>
      </c>
      <c r="D162" s="7" t="s">
        <v>21</v>
      </c>
      <c r="E162" s="7" t="s">
        <v>162</v>
      </c>
      <c r="F162" s="7"/>
      <c r="G162" s="46">
        <f>G163+G164</f>
        <v>1898.5300699999998</v>
      </c>
      <c r="H162" s="46">
        <f>H163+H164</f>
        <v>0</v>
      </c>
      <c r="I162" s="5"/>
    </row>
    <row r="163" spans="1:9" ht="54" customHeight="1">
      <c r="A163" s="20">
        <v>601</v>
      </c>
      <c r="B163" s="16" t="s">
        <v>56</v>
      </c>
      <c r="C163" s="7" t="s">
        <v>51</v>
      </c>
      <c r="D163" s="7" t="s">
        <v>21</v>
      </c>
      <c r="E163" s="7" t="s">
        <v>162</v>
      </c>
      <c r="F163" s="7" t="s">
        <v>55</v>
      </c>
      <c r="G163" s="46">
        <v>66.475</v>
      </c>
      <c r="H163" s="46">
        <v>0</v>
      </c>
      <c r="I163" s="5"/>
    </row>
    <row r="164" spans="1:9" ht="20.25" customHeight="1">
      <c r="A164" s="20">
        <v>601</v>
      </c>
      <c r="B164" s="16" t="s">
        <v>62</v>
      </c>
      <c r="C164" s="7" t="s">
        <v>51</v>
      </c>
      <c r="D164" s="7" t="s">
        <v>21</v>
      </c>
      <c r="E164" s="7" t="s">
        <v>162</v>
      </c>
      <c r="F164" s="7" t="s">
        <v>60</v>
      </c>
      <c r="G164" s="46">
        <v>1832.05507</v>
      </c>
      <c r="H164" s="46">
        <v>0</v>
      </c>
      <c r="I164" s="5"/>
    </row>
    <row r="165" spans="1:9" s="13" customFormat="1" ht="47.25">
      <c r="A165" s="19">
        <v>603</v>
      </c>
      <c r="B165" s="12" t="s">
        <v>88</v>
      </c>
      <c r="C165" s="7"/>
      <c r="D165" s="7"/>
      <c r="E165" s="7"/>
      <c r="F165" s="7"/>
      <c r="G165" s="45">
        <f aca="true" t="shared" si="0" ref="G165:H167">G166</f>
        <v>630.98121</v>
      </c>
      <c r="H165" s="45">
        <f t="shared" si="0"/>
        <v>0</v>
      </c>
      <c r="I165" s="10"/>
    </row>
    <row r="166" spans="1:9" s="13" customFormat="1" ht="45">
      <c r="A166" s="26">
        <v>603</v>
      </c>
      <c r="B166" s="9" t="s">
        <v>33</v>
      </c>
      <c r="C166" s="7" t="s">
        <v>21</v>
      </c>
      <c r="D166" s="7" t="s">
        <v>34</v>
      </c>
      <c r="E166" s="7"/>
      <c r="F166" s="7"/>
      <c r="G166" s="46">
        <f t="shared" si="0"/>
        <v>630.98121</v>
      </c>
      <c r="H166" s="46">
        <f t="shared" si="0"/>
        <v>0</v>
      </c>
      <c r="I166" s="10"/>
    </row>
    <row r="167" spans="1:9" s="13" customFormat="1" ht="60">
      <c r="A167" s="26">
        <v>603</v>
      </c>
      <c r="B167" s="9" t="s">
        <v>118</v>
      </c>
      <c r="C167" s="7" t="s">
        <v>21</v>
      </c>
      <c r="D167" s="7" t="s">
        <v>34</v>
      </c>
      <c r="E167" s="7" t="s">
        <v>151</v>
      </c>
      <c r="F167" s="7"/>
      <c r="G167" s="46">
        <f t="shared" si="0"/>
        <v>630.98121</v>
      </c>
      <c r="H167" s="46">
        <f t="shared" si="0"/>
        <v>0</v>
      </c>
      <c r="I167" s="10"/>
    </row>
    <row r="168" spans="1:9" s="13" customFormat="1" ht="45">
      <c r="A168" s="26">
        <v>603</v>
      </c>
      <c r="B168" s="9" t="s">
        <v>119</v>
      </c>
      <c r="C168" s="7" t="s">
        <v>21</v>
      </c>
      <c r="D168" s="7" t="s">
        <v>34</v>
      </c>
      <c r="E168" s="7" t="s">
        <v>152</v>
      </c>
      <c r="F168" s="7"/>
      <c r="G168" s="46">
        <f>G169+G170</f>
        <v>630.98121</v>
      </c>
      <c r="H168" s="46">
        <f>H169+H170</f>
        <v>0</v>
      </c>
      <c r="I168" s="10"/>
    </row>
    <row r="169" spans="1:9" s="13" customFormat="1" ht="30">
      <c r="A169" s="26">
        <v>603</v>
      </c>
      <c r="B169" s="9" t="s">
        <v>54</v>
      </c>
      <c r="C169" s="7" t="s">
        <v>21</v>
      </c>
      <c r="D169" s="7" t="s">
        <v>34</v>
      </c>
      <c r="E169" s="7" t="s">
        <v>152</v>
      </c>
      <c r="F169" s="7" t="s">
        <v>53</v>
      </c>
      <c r="G169" s="46">
        <f>469.2636+141.71761</f>
        <v>610.98121</v>
      </c>
      <c r="H169" s="47">
        <v>0</v>
      </c>
      <c r="I169" s="10"/>
    </row>
    <row r="170" spans="1:9" s="13" customFormat="1" ht="45">
      <c r="A170" s="26">
        <v>603</v>
      </c>
      <c r="B170" s="9" t="s">
        <v>56</v>
      </c>
      <c r="C170" s="7" t="s">
        <v>21</v>
      </c>
      <c r="D170" s="7" t="s">
        <v>34</v>
      </c>
      <c r="E170" s="7" t="s">
        <v>152</v>
      </c>
      <c r="F170" s="7" t="s">
        <v>55</v>
      </c>
      <c r="G170" s="46">
        <f>5+15</f>
        <v>20</v>
      </c>
      <c r="H170" s="47">
        <v>0</v>
      </c>
      <c r="I170" s="10"/>
    </row>
    <row r="171" spans="1:9" s="13" customFormat="1" ht="47.25">
      <c r="A171" s="34">
        <v>608</v>
      </c>
      <c r="B171" s="12" t="s">
        <v>177</v>
      </c>
      <c r="C171" s="7"/>
      <c r="D171" s="7"/>
      <c r="E171" s="7"/>
      <c r="F171" s="7"/>
      <c r="G171" s="45">
        <f>G172+G177+G183</f>
        <v>8396.7716</v>
      </c>
      <c r="H171" s="45">
        <f>H172+H177</f>
        <v>0</v>
      </c>
      <c r="I171" s="10"/>
    </row>
    <row r="172" spans="1:9" s="13" customFormat="1" ht="21" customHeight="1">
      <c r="A172" s="33">
        <v>608</v>
      </c>
      <c r="B172" s="16" t="s">
        <v>5</v>
      </c>
      <c r="C172" s="7" t="s">
        <v>21</v>
      </c>
      <c r="D172" s="7" t="s">
        <v>22</v>
      </c>
      <c r="E172" s="7"/>
      <c r="F172" s="7"/>
      <c r="G172" s="46">
        <f>G173</f>
        <v>5249.1656</v>
      </c>
      <c r="H172" s="46">
        <f>H173</f>
        <v>0</v>
      </c>
      <c r="I172" s="5"/>
    </row>
    <row r="173" spans="1:8" ht="75">
      <c r="A173" s="35">
        <v>608</v>
      </c>
      <c r="B173" s="9" t="s">
        <v>93</v>
      </c>
      <c r="C173" s="7" t="s">
        <v>21</v>
      </c>
      <c r="D173" s="7" t="s">
        <v>22</v>
      </c>
      <c r="E173" s="7" t="s">
        <v>127</v>
      </c>
      <c r="F173" s="7"/>
      <c r="G173" s="46">
        <f>G174+G175+G176</f>
        <v>5249.1656</v>
      </c>
      <c r="H173" s="46">
        <f>H174</f>
        <v>0</v>
      </c>
    </row>
    <row r="174" spans="1:8" ht="30">
      <c r="A174" s="35">
        <v>608</v>
      </c>
      <c r="B174" s="16" t="s">
        <v>54</v>
      </c>
      <c r="C174" s="7" t="s">
        <v>21</v>
      </c>
      <c r="D174" s="7" t="s">
        <v>22</v>
      </c>
      <c r="E174" s="7" t="s">
        <v>127</v>
      </c>
      <c r="F174" s="7" t="s">
        <v>53</v>
      </c>
      <c r="G174" s="46">
        <f>4015.8+1210.15557</f>
        <v>5225.95557</v>
      </c>
      <c r="H174" s="47">
        <v>0</v>
      </c>
    </row>
    <row r="175" spans="1:8" ht="45">
      <c r="A175" s="36">
        <v>608</v>
      </c>
      <c r="B175" s="9" t="s">
        <v>56</v>
      </c>
      <c r="C175" s="7" t="s">
        <v>21</v>
      </c>
      <c r="D175" s="7" t="s">
        <v>22</v>
      </c>
      <c r="E175" s="7" t="s">
        <v>127</v>
      </c>
      <c r="F175" s="7" t="s">
        <v>55</v>
      </c>
      <c r="G175" s="46">
        <v>22.41003</v>
      </c>
      <c r="H175" s="47">
        <v>0</v>
      </c>
    </row>
    <row r="176" spans="1:8" ht="15">
      <c r="A176" s="36">
        <v>608</v>
      </c>
      <c r="B176" s="9" t="s">
        <v>58</v>
      </c>
      <c r="C176" s="7" t="s">
        <v>21</v>
      </c>
      <c r="D176" s="7" t="s">
        <v>22</v>
      </c>
      <c r="E176" s="7" t="s">
        <v>127</v>
      </c>
      <c r="F176" s="7" t="s">
        <v>57</v>
      </c>
      <c r="G176" s="46">
        <v>0.8</v>
      </c>
      <c r="H176" s="47">
        <v>0</v>
      </c>
    </row>
    <row r="177" spans="1:8" ht="15">
      <c r="A177" s="35">
        <v>608</v>
      </c>
      <c r="B177" s="25" t="s">
        <v>6</v>
      </c>
      <c r="C177" s="7" t="s">
        <v>21</v>
      </c>
      <c r="D177" s="7" t="s">
        <v>45</v>
      </c>
      <c r="E177" s="7"/>
      <c r="F177" s="7"/>
      <c r="G177" s="46">
        <f>G180+G178</f>
        <v>3146.406</v>
      </c>
      <c r="H177" s="46">
        <f>H180</f>
        <v>0</v>
      </c>
    </row>
    <row r="178" spans="1:8" ht="90">
      <c r="A178" s="36">
        <v>608</v>
      </c>
      <c r="B178" s="16" t="s">
        <v>164</v>
      </c>
      <c r="C178" s="7" t="s">
        <v>21</v>
      </c>
      <c r="D178" s="7" t="s">
        <v>45</v>
      </c>
      <c r="E178" s="7" t="s">
        <v>162</v>
      </c>
      <c r="F178" s="7"/>
      <c r="G178" s="46">
        <f>G179</f>
        <v>260.89498</v>
      </c>
      <c r="H178" s="46">
        <f>H179</f>
        <v>0</v>
      </c>
    </row>
    <row r="179" spans="1:8" ht="45">
      <c r="A179" s="36">
        <v>608</v>
      </c>
      <c r="B179" s="9" t="s">
        <v>56</v>
      </c>
      <c r="C179" s="7" t="s">
        <v>21</v>
      </c>
      <c r="D179" s="7" t="s">
        <v>45</v>
      </c>
      <c r="E179" s="7" t="s">
        <v>162</v>
      </c>
      <c r="F179" s="7" t="s">
        <v>55</v>
      </c>
      <c r="G179" s="46">
        <v>260.89498</v>
      </c>
      <c r="H179" s="46">
        <v>0</v>
      </c>
    </row>
    <row r="180" spans="1:8" ht="75">
      <c r="A180" s="35">
        <v>608</v>
      </c>
      <c r="B180" s="9" t="s">
        <v>93</v>
      </c>
      <c r="C180" s="7" t="s">
        <v>21</v>
      </c>
      <c r="D180" s="7">
        <v>13</v>
      </c>
      <c r="E180" s="7" t="s">
        <v>127</v>
      </c>
      <c r="F180" s="7"/>
      <c r="G180" s="46">
        <f>G181+G182</f>
        <v>2885.51102</v>
      </c>
      <c r="H180" s="46">
        <f>H181+H225</f>
        <v>0</v>
      </c>
    </row>
    <row r="181" spans="1:8" ht="45">
      <c r="A181" s="35">
        <v>608</v>
      </c>
      <c r="B181" s="16" t="s">
        <v>56</v>
      </c>
      <c r="C181" s="7" t="s">
        <v>21</v>
      </c>
      <c r="D181" s="7">
        <v>13</v>
      </c>
      <c r="E181" s="7" t="s">
        <v>127</v>
      </c>
      <c r="F181" s="7" t="s">
        <v>55</v>
      </c>
      <c r="G181" s="46">
        <v>2825.51102</v>
      </c>
      <c r="H181" s="47">
        <v>0</v>
      </c>
    </row>
    <row r="182" spans="1:8" ht="15">
      <c r="A182" s="37">
        <v>608</v>
      </c>
      <c r="B182" s="16" t="s">
        <v>67</v>
      </c>
      <c r="C182" s="7" t="s">
        <v>21</v>
      </c>
      <c r="D182" s="7" t="s">
        <v>45</v>
      </c>
      <c r="E182" s="7" t="s">
        <v>127</v>
      </c>
      <c r="F182" s="7" t="s">
        <v>66</v>
      </c>
      <c r="G182" s="46">
        <v>60</v>
      </c>
      <c r="H182" s="47"/>
    </row>
    <row r="183" spans="1:8" ht="31.5" customHeight="1">
      <c r="A183" s="37">
        <v>608</v>
      </c>
      <c r="B183" s="16" t="s">
        <v>14</v>
      </c>
      <c r="C183" s="7" t="s">
        <v>37</v>
      </c>
      <c r="D183" s="7" t="s">
        <v>19</v>
      </c>
      <c r="E183" s="7"/>
      <c r="F183" s="7"/>
      <c r="G183" s="46">
        <f>G184</f>
        <v>1.2</v>
      </c>
      <c r="H183" s="47">
        <v>0</v>
      </c>
    </row>
    <row r="184" spans="1:8" ht="72" customHeight="1">
      <c r="A184" s="37">
        <v>608</v>
      </c>
      <c r="B184" s="16" t="s">
        <v>173</v>
      </c>
      <c r="C184" s="7" t="s">
        <v>37</v>
      </c>
      <c r="D184" s="7" t="s">
        <v>19</v>
      </c>
      <c r="E184" s="7" t="s">
        <v>138</v>
      </c>
      <c r="F184" s="7"/>
      <c r="G184" s="46">
        <f>G185</f>
        <v>1.2</v>
      </c>
      <c r="H184" s="46">
        <f>H185</f>
        <v>0</v>
      </c>
    </row>
    <row r="185" spans="1:8" ht="45">
      <c r="A185" s="37">
        <v>608</v>
      </c>
      <c r="B185" s="16" t="s">
        <v>56</v>
      </c>
      <c r="C185" s="7" t="s">
        <v>37</v>
      </c>
      <c r="D185" s="7" t="s">
        <v>19</v>
      </c>
      <c r="E185" s="7" t="s">
        <v>138</v>
      </c>
      <c r="F185" s="7" t="s">
        <v>55</v>
      </c>
      <c r="G185" s="46">
        <v>1.2</v>
      </c>
      <c r="H185" s="47">
        <v>0</v>
      </c>
    </row>
    <row r="186" spans="1:8" ht="47.25">
      <c r="A186" s="19">
        <v>631</v>
      </c>
      <c r="B186" s="12" t="s">
        <v>179</v>
      </c>
      <c r="C186" s="7"/>
      <c r="D186" s="7"/>
      <c r="E186" s="7"/>
      <c r="F186" s="7"/>
      <c r="G186" s="45">
        <f>G187+G194+G198+G191+G208</f>
        <v>68585.00791</v>
      </c>
      <c r="H186" s="45">
        <f>H187+H194+H198+H191+H208</f>
        <v>16849.2</v>
      </c>
    </row>
    <row r="187" spans="1:8" ht="45">
      <c r="A187" s="26">
        <v>631</v>
      </c>
      <c r="B187" s="9" t="s">
        <v>27</v>
      </c>
      <c r="C187" s="7" t="s">
        <v>24</v>
      </c>
      <c r="D187" s="7" t="s">
        <v>36</v>
      </c>
      <c r="E187" s="7"/>
      <c r="F187" s="7"/>
      <c r="G187" s="46">
        <f>G188</f>
        <v>110.0544</v>
      </c>
      <c r="H187" s="46">
        <f>H188</f>
        <v>0</v>
      </c>
    </row>
    <row r="188" spans="1:8" ht="60">
      <c r="A188" s="26">
        <v>631</v>
      </c>
      <c r="B188" s="9" t="s">
        <v>167</v>
      </c>
      <c r="C188" s="7" t="s">
        <v>24</v>
      </c>
      <c r="D188" s="7" t="s">
        <v>36</v>
      </c>
      <c r="E188" s="7" t="s">
        <v>166</v>
      </c>
      <c r="F188" s="7"/>
      <c r="G188" s="46">
        <f>G189+G190</f>
        <v>110.0544</v>
      </c>
      <c r="H188" s="46">
        <f>H189+H190</f>
        <v>0</v>
      </c>
    </row>
    <row r="189" spans="1:8" ht="18" customHeight="1">
      <c r="A189" s="26">
        <v>631</v>
      </c>
      <c r="B189" s="9" t="s">
        <v>61</v>
      </c>
      <c r="C189" s="7" t="s">
        <v>24</v>
      </c>
      <c r="D189" s="7" t="s">
        <v>36</v>
      </c>
      <c r="E189" s="7" t="s">
        <v>166</v>
      </c>
      <c r="F189" s="7" t="s">
        <v>59</v>
      </c>
      <c r="G189" s="46">
        <v>19.8912</v>
      </c>
      <c r="H189" s="46">
        <v>0</v>
      </c>
    </row>
    <row r="190" spans="1:8" ht="18" customHeight="1">
      <c r="A190" s="35">
        <v>631</v>
      </c>
      <c r="B190" s="9" t="s">
        <v>62</v>
      </c>
      <c r="C190" s="7" t="s">
        <v>24</v>
      </c>
      <c r="D190" s="7" t="s">
        <v>36</v>
      </c>
      <c r="E190" s="7" t="s">
        <v>166</v>
      </c>
      <c r="F190" s="7" t="s">
        <v>60</v>
      </c>
      <c r="G190" s="46">
        <v>90.1632</v>
      </c>
      <c r="H190" s="46">
        <v>0</v>
      </c>
    </row>
    <row r="191" spans="1:8" ht="18" customHeight="1">
      <c r="A191" s="35">
        <v>631</v>
      </c>
      <c r="B191" s="9" t="s">
        <v>13</v>
      </c>
      <c r="C191" s="7" t="s">
        <v>37</v>
      </c>
      <c r="D191" s="7" t="s">
        <v>35</v>
      </c>
      <c r="E191" s="7"/>
      <c r="F191" s="7"/>
      <c r="G191" s="46">
        <f>G192</f>
        <v>10264.15852</v>
      </c>
      <c r="H191" s="46">
        <f>H192</f>
        <v>3949</v>
      </c>
    </row>
    <row r="192" spans="1:8" ht="45">
      <c r="A192" s="35">
        <v>631</v>
      </c>
      <c r="B192" s="9" t="s">
        <v>157</v>
      </c>
      <c r="C192" s="7" t="s">
        <v>37</v>
      </c>
      <c r="D192" s="7" t="s">
        <v>35</v>
      </c>
      <c r="E192" s="7" t="s">
        <v>153</v>
      </c>
      <c r="F192" s="7"/>
      <c r="G192" s="46">
        <f>G193</f>
        <v>10264.15852</v>
      </c>
      <c r="H192" s="46">
        <f>H193</f>
        <v>3949</v>
      </c>
    </row>
    <row r="193" spans="1:8" ht="15.75" customHeight="1">
      <c r="A193" s="35">
        <v>631</v>
      </c>
      <c r="B193" s="9" t="s">
        <v>61</v>
      </c>
      <c r="C193" s="7" t="s">
        <v>37</v>
      </c>
      <c r="D193" s="7" t="s">
        <v>35</v>
      </c>
      <c r="E193" s="7" t="s">
        <v>153</v>
      </c>
      <c r="F193" s="7" t="s">
        <v>59</v>
      </c>
      <c r="G193" s="46">
        <f>6315.15852+3949</f>
        <v>10264.15852</v>
      </c>
      <c r="H193" s="46">
        <v>3949</v>
      </c>
    </row>
    <row r="194" spans="1:8" ht="15.75" customHeight="1">
      <c r="A194" s="26">
        <v>631</v>
      </c>
      <c r="B194" s="9" t="s">
        <v>68</v>
      </c>
      <c r="C194" s="7" t="s">
        <v>38</v>
      </c>
      <c r="D194" s="7" t="s">
        <v>21</v>
      </c>
      <c r="E194" s="7" t="s">
        <v>153</v>
      </c>
      <c r="F194" s="7"/>
      <c r="G194" s="46">
        <f>G195</f>
        <v>41161.74519</v>
      </c>
      <c r="H194" s="46">
        <f>H195</f>
        <v>12900.2</v>
      </c>
    </row>
    <row r="195" spans="1:8" ht="45">
      <c r="A195" s="26">
        <v>631</v>
      </c>
      <c r="B195" s="9" t="s">
        <v>157</v>
      </c>
      <c r="C195" s="7" t="s">
        <v>38</v>
      </c>
      <c r="D195" s="7" t="s">
        <v>21</v>
      </c>
      <c r="E195" s="7" t="s">
        <v>153</v>
      </c>
      <c r="F195" s="7"/>
      <c r="G195" s="46">
        <f>G196+G197</f>
        <v>41161.74519</v>
      </c>
      <c r="H195" s="46">
        <f>H196+H197</f>
        <v>12900.2</v>
      </c>
    </row>
    <row r="196" spans="1:8" ht="17.25" customHeight="1">
      <c r="A196" s="26">
        <v>631</v>
      </c>
      <c r="B196" s="9" t="s">
        <v>61</v>
      </c>
      <c r="C196" s="7" t="s">
        <v>38</v>
      </c>
      <c r="D196" s="7" t="s">
        <v>21</v>
      </c>
      <c r="E196" s="7" t="s">
        <v>153</v>
      </c>
      <c r="F196" s="7" t="s">
        <v>59</v>
      </c>
      <c r="G196" s="46">
        <f>49.2+2062.10313+892.058+100+6986.04352+4930.647</f>
        <v>15020.051650000001</v>
      </c>
      <c r="H196" s="46">
        <v>5971.905</v>
      </c>
    </row>
    <row r="197" spans="1:8" ht="17.25" customHeight="1">
      <c r="A197" s="26">
        <v>631</v>
      </c>
      <c r="B197" s="9" t="s">
        <v>62</v>
      </c>
      <c r="C197" s="7" t="s">
        <v>38</v>
      </c>
      <c r="D197" s="7" t="s">
        <v>21</v>
      </c>
      <c r="E197" s="7" t="s">
        <v>153</v>
      </c>
      <c r="F197" s="7" t="s">
        <v>60</v>
      </c>
      <c r="G197" s="46">
        <f>100+19213.39854+6828.295</f>
        <v>26141.69354</v>
      </c>
      <c r="H197" s="46">
        <f>6828.295+100</f>
        <v>6928.295</v>
      </c>
    </row>
    <row r="198" spans="1:8" ht="30">
      <c r="A198" s="26">
        <v>631</v>
      </c>
      <c r="B198" s="9" t="s">
        <v>69</v>
      </c>
      <c r="C198" s="7" t="s">
        <v>38</v>
      </c>
      <c r="D198" s="7" t="s">
        <v>22</v>
      </c>
      <c r="E198" s="7"/>
      <c r="F198" s="7"/>
      <c r="G198" s="46">
        <f>G199+G205</f>
        <v>17026.8498</v>
      </c>
      <c r="H198" s="46">
        <f>H199+H205</f>
        <v>0</v>
      </c>
    </row>
    <row r="199" spans="1:8" ht="45">
      <c r="A199" s="26">
        <v>631</v>
      </c>
      <c r="B199" s="9" t="s">
        <v>157</v>
      </c>
      <c r="C199" s="7" t="s">
        <v>38</v>
      </c>
      <c r="D199" s="7" t="s">
        <v>22</v>
      </c>
      <c r="E199" s="7" t="s">
        <v>153</v>
      </c>
      <c r="F199" s="7"/>
      <c r="G199" s="46">
        <f>G200+G201+G202+G203+G204</f>
        <v>16288.249800000001</v>
      </c>
      <c r="H199" s="46">
        <f>H200+H201+H202+H203+H204</f>
        <v>0</v>
      </c>
    </row>
    <row r="200" spans="1:8" ht="30">
      <c r="A200" s="26">
        <v>631</v>
      </c>
      <c r="B200" s="9" t="s">
        <v>64</v>
      </c>
      <c r="C200" s="7" t="s">
        <v>38</v>
      </c>
      <c r="D200" s="7" t="s">
        <v>22</v>
      </c>
      <c r="E200" s="7" t="s">
        <v>153</v>
      </c>
      <c r="F200" s="7" t="s">
        <v>63</v>
      </c>
      <c r="G200" s="46">
        <f>6809.343+1.304+1874.3668</f>
        <v>8685.0138</v>
      </c>
      <c r="H200" s="47">
        <v>0</v>
      </c>
    </row>
    <row r="201" spans="1:8" ht="45">
      <c r="A201" s="26">
        <v>631</v>
      </c>
      <c r="B201" s="9" t="s">
        <v>56</v>
      </c>
      <c r="C201" s="7" t="s">
        <v>38</v>
      </c>
      <c r="D201" s="7" t="s">
        <v>22</v>
      </c>
      <c r="E201" s="7" t="s">
        <v>153</v>
      </c>
      <c r="F201" s="7" t="s">
        <v>55</v>
      </c>
      <c r="G201" s="46">
        <f>256.101+60</f>
        <v>316.101</v>
      </c>
      <c r="H201" s="46">
        <v>0</v>
      </c>
    </row>
    <row r="202" spans="1:8" ht="17.25" customHeight="1">
      <c r="A202" s="26">
        <v>631</v>
      </c>
      <c r="B202" s="9" t="s">
        <v>58</v>
      </c>
      <c r="C202" s="7" t="s">
        <v>38</v>
      </c>
      <c r="D202" s="7" t="s">
        <v>22</v>
      </c>
      <c r="E202" s="7" t="s">
        <v>153</v>
      </c>
      <c r="F202" s="7" t="s">
        <v>57</v>
      </c>
      <c r="G202" s="46">
        <f>0.8+1.045</f>
        <v>1.845</v>
      </c>
      <c r="H202" s="46">
        <v>0</v>
      </c>
    </row>
    <row r="203" spans="1:8" ht="17.25" customHeight="1">
      <c r="A203" s="26">
        <v>631</v>
      </c>
      <c r="B203" s="9" t="s">
        <v>61</v>
      </c>
      <c r="C203" s="7" t="s">
        <v>38</v>
      </c>
      <c r="D203" s="7" t="s">
        <v>22</v>
      </c>
      <c r="E203" s="7" t="s">
        <v>153</v>
      </c>
      <c r="F203" s="7" t="s">
        <v>59</v>
      </c>
      <c r="G203" s="46">
        <v>470</v>
      </c>
      <c r="H203" s="46">
        <v>0</v>
      </c>
    </row>
    <row r="204" spans="1:8" ht="17.25" customHeight="1">
      <c r="A204" s="26">
        <v>631</v>
      </c>
      <c r="B204" s="9" t="s">
        <v>62</v>
      </c>
      <c r="C204" s="7" t="s">
        <v>38</v>
      </c>
      <c r="D204" s="7" t="s">
        <v>22</v>
      </c>
      <c r="E204" s="7" t="s">
        <v>153</v>
      </c>
      <c r="F204" s="7" t="s">
        <v>60</v>
      </c>
      <c r="G204" s="46">
        <f>625+5902+110+178.29</f>
        <v>6815.29</v>
      </c>
      <c r="H204" s="46">
        <v>0</v>
      </c>
    </row>
    <row r="205" spans="1:8" ht="75">
      <c r="A205" s="26">
        <v>631</v>
      </c>
      <c r="B205" s="9" t="s">
        <v>106</v>
      </c>
      <c r="C205" s="7" t="s">
        <v>38</v>
      </c>
      <c r="D205" s="7" t="s">
        <v>22</v>
      </c>
      <c r="E205" s="7" t="s">
        <v>139</v>
      </c>
      <c r="F205" s="7"/>
      <c r="G205" s="46">
        <f>G207+G206</f>
        <v>738.6</v>
      </c>
      <c r="H205" s="46">
        <f>H207+H206</f>
        <v>0</v>
      </c>
    </row>
    <row r="206" spans="1:8" ht="45">
      <c r="A206" s="35">
        <v>631</v>
      </c>
      <c r="B206" s="9" t="s">
        <v>56</v>
      </c>
      <c r="C206" s="7" t="s">
        <v>38</v>
      </c>
      <c r="D206" s="7" t="s">
        <v>22</v>
      </c>
      <c r="E206" s="7" t="s">
        <v>139</v>
      </c>
      <c r="F206" s="7" t="s">
        <v>55</v>
      </c>
      <c r="G206" s="46">
        <v>200</v>
      </c>
      <c r="H206" s="46">
        <v>0</v>
      </c>
    </row>
    <row r="207" spans="1:8" ht="21.75" customHeight="1">
      <c r="A207" s="26">
        <v>631</v>
      </c>
      <c r="B207" s="9" t="s">
        <v>62</v>
      </c>
      <c r="C207" s="7" t="s">
        <v>38</v>
      </c>
      <c r="D207" s="7" t="s">
        <v>22</v>
      </c>
      <c r="E207" s="7" t="s">
        <v>139</v>
      </c>
      <c r="F207" s="7" t="s">
        <v>60</v>
      </c>
      <c r="G207" s="46">
        <f>198.6+340</f>
        <v>538.6</v>
      </c>
      <c r="H207" s="46">
        <v>0</v>
      </c>
    </row>
    <row r="208" spans="1:8" ht="21.75" customHeight="1">
      <c r="A208" s="44">
        <v>631</v>
      </c>
      <c r="B208" s="9" t="s">
        <v>10</v>
      </c>
      <c r="C208" s="7" t="s">
        <v>23</v>
      </c>
      <c r="D208" s="7" t="s">
        <v>34</v>
      </c>
      <c r="E208" s="7"/>
      <c r="F208" s="7"/>
      <c r="G208" s="46">
        <f>G209</f>
        <v>22.2</v>
      </c>
      <c r="H208" s="46">
        <f>H209</f>
        <v>0</v>
      </c>
    </row>
    <row r="209" spans="1:8" ht="45">
      <c r="A209" s="44">
        <v>631</v>
      </c>
      <c r="B209" s="9" t="s">
        <v>186</v>
      </c>
      <c r="C209" s="7" t="s">
        <v>23</v>
      </c>
      <c r="D209" s="7" t="s">
        <v>34</v>
      </c>
      <c r="E209" s="7" t="s">
        <v>185</v>
      </c>
      <c r="F209" s="7"/>
      <c r="G209" s="46">
        <f>G210</f>
        <v>22.2</v>
      </c>
      <c r="H209" s="46">
        <f>H210</f>
        <v>0</v>
      </c>
    </row>
    <row r="210" spans="1:8" ht="15">
      <c r="A210" s="44">
        <v>631</v>
      </c>
      <c r="B210" s="9" t="s">
        <v>62</v>
      </c>
      <c r="C210" s="7" t="s">
        <v>23</v>
      </c>
      <c r="D210" s="7" t="s">
        <v>34</v>
      </c>
      <c r="E210" s="7" t="s">
        <v>185</v>
      </c>
      <c r="F210" s="7" t="s">
        <v>60</v>
      </c>
      <c r="G210" s="46">
        <v>22.2</v>
      </c>
      <c r="H210" s="46">
        <v>0</v>
      </c>
    </row>
    <row r="211" spans="1:8" ht="47.25">
      <c r="A211" s="19">
        <v>633</v>
      </c>
      <c r="B211" s="12" t="s">
        <v>180</v>
      </c>
      <c r="C211" s="23"/>
      <c r="D211" s="23"/>
      <c r="E211" s="23"/>
      <c r="F211" s="23"/>
      <c r="G211" s="49">
        <f>G212+G215</f>
        <v>10662.29375</v>
      </c>
      <c r="H211" s="49">
        <f>H212+H215</f>
        <v>10223.66264</v>
      </c>
    </row>
    <row r="212" spans="1:8" ht="15">
      <c r="A212" s="32">
        <v>633</v>
      </c>
      <c r="B212" s="9" t="s">
        <v>160</v>
      </c>
      <c r="C212" s="7">
        <v>10</v>
      </c>
      <c r="D212" s="7" t="s">
        <v>22</v>
      </c>
      <c r="E212" s="23"/>
      <c r="F212" s="23"/>
      <c r="G212" s="47">
        <f>G213</f>
        <v>6015.69264</v>
      </c>
      <c r="H212" s="47">
        <f>H213</f>
        <v>6015.69264</v>
      </c>
    </row>
    <row r="213" spans="1:8" ht="90">
      <c r="A213" s="32">
        <v>633</v>
      </c>
      <c r="B213" s="9" t="s">
        <v>159</v>
      </c>
      <c r="C213" s="7">
        <v>10</v>
      </c>
      <c r="D213" s="7" t="s">
        <v>22</v>
      </c>
      <c r="E213" s="7" t="s">
        <v>158</v>
      </c>
      <c r="F213" s="23"/>
      <c r="G213" s="47">
        <f>G214</f>
        <v>6015.69264</v>
      </c>
      <c r="H213" s="47">
        <f>H214</f>
        <v>6015.69264</v>
      </c>
    </row>
    <row r="214" spans="1:8" ht="15">
      <c r="A214" s="32">
        <v>633</v>
      </c>
      <c r="B214" s="9" t="s">
        <v>161</v>
      </c>
      <c r="C214" s="7">
        <v>10</v>
      </c>
      <c r="D214" s="7" t="s">
        <v>22</v>
      </c>
      <c r="E214" s="7" t="s">
        <v>158</v>
      </c>
      <c r="F214" s="23">
        <v>320</v>
      </c>
      <c r="G214" s="47">
        <v>6015.69264</v>
      </c>
      <c r="H214" s="47">
        <v>6015.69264</v>
      </c>
    </row>
    <row r="215" spans="1:8" ht="15">
      <c r="A215" s="35">
        <v>633</v>
      </c>
      <c r="B215" s="9" t="s">
        <v>9</v>
      </c>
      <c r="C215" s="23">
        <v>10</v>
      </c>
      <c r="D215" s="7" t="s">
        <v>34</v>
      </c>
      <c r="E215" s="23"/>
      <c r="F215" s="23"/>
      <c r="G215" s="47">
        <f>G216+G220+G222</f>
        <v>4646.60111</v>
      </c>
      <c r="H215" s="47">
        <f>H216+H220+H222</f>
        <v>4207.97</v>
      </c>
    </row>
    <row r="216" spans="1:8" ht="90">
      <c r="A216" s="35">
        <v>633</v>
      </c>
      <c r="B216" s="9" t="s">
        <v>159</v>
      </c>
      <c r="C216" s="23">
        <v>10</v>
      </c>
      <c r="D216" s="7" t="s">
        <v>34</v>
      </c>
      <c r="E216" s="7" t="s">
        <v>158</v>
      </c>
      <c r="F216" s="23"/>
      <c r="G216" s="47">
        <f>G217+G218+G219</f>
        <v>4207.97</v>
      </c>
      <c r="H216" s="47">
        <f>H217+H218+H219</f>
        <v>4207.97</v>
      </c>
    </row>
    <row r="217" spans="1:8" ht="30">
      <c r="A217" s="35">
        <v>633</v>
      </c>
      <c r="B217" s="16" t="s">
        <v>54</v>
      </c>
      <c r="C217" s="23">
        <v>10</v>
      </c>
      <c r="D217" s="7" t="s">
        <v>34</v>
      </c>
      <c r="E217" s="7" t="s">
        <v>158</v>
      </c>
      <c r="F217" s="23">
        <v>120</v>
      </c>
      <c r="G217" s="47">
        <f>2284.303+689.86+530.723+160.279</f>
        <v>3665.165</v>
      </c>
      <c r="H217" s="47">
        <f>2284.303+689.86+530.723+160.279</f>
        <v>3665.165</v>
      </c>
    </row>
    <row r="218" spans="1:8" ht="45">
      <c r="A218" s="35">
        <v>633</v>
      </c>
      <c r="B218" s="9" t="s">
        <v>56</v>
      </c>
      <c r="C218" s="23">
        <v>10</v>
      </c>
      <c r="D218" s="7" t="s">
        <v>34</v>
      </c>
      <c r="E218" s="7" t="s">
        <v>158</v>
      </c>
      <c r="F218" s="23">
        <v>240</v>
      </c>
      <c r="G218" s="47">
        <f>319.25+194.553</f>
        <v>513.803</v>
      </c>
      <c r="H218" s="47">
        <f>319.25+194.553</f>
        <v>513.803</v>
      </c>
    </row>
    <row r="219" spans="1:8" ht="15">
      <c r="A219" s="35"/>
      <c r="B219" s="9" t="s">
        <v>58</v>
      </c>
      <c r="C219" s="23">
        <v>10</v>
      </c>
      <c r="D219" s="7" t="s">
        <v>34</v>
      </c>
      <c r="E219" s="7" t="s">
        <v>158</v>
      </c>
      <c r="F219" s="23">
        <v>850</v>
      </c>
      <c r="G219" s="47">
        <f>17.112+5.359+0.086+4.889+1.556</f>
        <v>29.001999999999995</v>
      </c>
      <c r="H219" s="47">
        <f>17.112+5.359+0.086+4.889+1.556</f>
        <v>29.001999999999995</v>
      </c>
    </row>
    <row r="220" spans="1:8" ht="30">
      <c r="A220" s="26">
        <v>633</v>
      </c>
      <c r="B220" s="9" t="s">
        <v>107</v>
      </c>
      <c r="C220" s="7">
        <v>10</v>
      </c>
      <c r="D220" s="7" t="s">
        <v>34</v>
      </c>
      <c r="E220" s="7" t="s">
        <v>140</v>
      </c>
      <c r="F220" s="7"/>
      <c r="G220" s="46">
        <f>G221</f>
        <v>431.95969</v>
      </c>
      <c r="H220" s="46">
        <f>H221</f>
        <v>0</v>
      </c>
    </row>
    <row r="221" spans="1:8" ht="45">
      <c r="A221" s="26">
        <v>633</v>
      </c>
      <c r="B221" s="9" t="s">
        <v>56</v>
      </c>
      <c r="C221" s="7">
        <v>10</v>
      </c>
      <c r="D221" s="7" t="s">
        <v>34</v>
      </c>
      <c r="E221" s="7" t="s">
        <v>140</v>
      </c>
      <c r="F221" s="7" t="s">
        <v>55</v>
      </c>
      <c r="G221" s="46">
        <f>36+139.95969+256</f>
        <v>431.95969</v>
      </c>
      <c r="H221" s="46">
        <v>0</v>
      </c>
    </row>
    <row r="222" spans="1:8" ht="30">
      <c r="A222" s="35">
        <v>633</v>
      </c>
      <c r="B222" s="9" t="s">
        <v>82</v>
      </c>
      <c r="C222" s="7">
        <v>10</v>
      </c>
      <c r="D222" s="7" t="s">
        <v>34</v>
      </c>
      <c r="E222" s="7" t="s">
        <v>168</v>
      </c>
      <c r="F222" s="7"/>
      <c r="G222" s="46">
        <f>G223</f>
        <v>6.67142</v>
      </c>
      <c r="H222" s="46">
        <f>H223</f>
        <v>0</v>
      </c>
    </row>
    <row r="223" spans="1:8" ht="15">
      <c r="A223" s="35">
        <v>633</v>
      </c>
      <c r="B223" s="9" t="s">
        <v>61</v>
      </c>
      <c r="C223" s="7">
        <v>10</v>
      </c>
      <c r="D223" s="7" t="s">
        <v>34</v>
      </c>
      <c r="E223" s="7" t="s">
        <v>168</v>
      </c>
      <c r="F223" s="7" t="s">
        <v>59</v>
      </c>
      <c r="G223" s="46">
        <v>6.67142</v>
      </c>
      <c r="H223" s="46">
        <v>0</v>
      </c>
    </row>
    <row r="224" spans="1:8" ht="47.25">
      <c r="A224" s="19">
        <v>931</v>
      </c>
      <c r="B224" s="12" t="s">
        <v>181</v>
      </c>
      <c r="C224" s="23"/>
      <c r="D224" s="23"/>
      <c r="E224" s="23"/>
      <c r="F224" s="23"/>
      <c r="G224" s="49">
        <f>G225+G231+G234+G247+G262+G266+G270+G256+G243+G250+G253+G259</f>
        <v>106842.20824999998</v>
      </c>
      <c r="H224" s="49">
        <f>H225+H231+H234+H247+H262+H266+H270+H256+H243+H250+H253+H259</f>
        <v>3165.96</v>
      </c>
    </row>
    <row r="225" spans="1:8" ht="45">
      <c r="A225" s="26">
        <v>931</v>
      </c>
      <c r="B225" s="9" t="s">
        <v>33</v>
      </c>
      <c r="C225" s="7" t="s">
        <v>21</v>
      </c>
      <c r="D225" s="7" t="s">
        <v>34</v>
      </c>
      <c r="E225" s="7"/>
      <c r="F225" s="7"/>
      <c r="G225" s="46">
        <f>G226</f>
        <v>10681.132079999998</v>
      </c>
      <c r="H225" s="46">
        <f>H226</f>
        <v>0</v>
      </c>
    </row>
    <row r="226" spans="1:8" ht="60">
      <c r="A226" s="26">
        <v>931</v>
      </c>
      <c r="B226" s="9" t="s">
        <v>118</v>
      </c>
      <c r="C226" s="7" t="s">
        <v>21</v>
      </c>
      <c r="D226" s="7" t="s">
        <v>34</v>
      </c>
      <c r="E226" s="7" t="s">
        <v>151</v>
      </c>
      <c r="F226" s="7"/>
      <c r="G226" s="46">
        <f>G227</f>
        <v>10681.132079999998</v>
      </c>
      <c r="H226" s="46">
        <f>H227</f>
        <v>0</v>
      </c>
    </row>
    <row r="227" spans="1:8" ht="45">
      <c r="A227" s="26">
        <v>931</v>
      </c>
      <c r="B227" s="9" t="s">
        <v>120</v>
      </c>
      <c r="C227" s="7" t="s">
        <v>21</v>
      </c>
      <c r="D227" s="7" t="s">
        <v>34</v>
      </c>
      <c r="E227" s="7" t="s">
        <v>152</v>
      </c>
      <c r="F227" s="7"/>
      <c r="G227" s="46">
        <f>G228+G229+G230</f>
        <v>10681.132079999998</v>
      </c>
      <c r="H227" s="46">
        <f>H228+H229+H230</f>
        <v>0</v>
      </c>
    </row>
    <row r="228" spans="1:8" ht="30">
      <c r="A228" s="26">
        <v>931</v>
      </c>
      <c r="B228" s="9" t="s">
        <v>54</v>
      </c>
      <c r="C228" s="7" t="s">
        <v>21</v>
      </c>
      <c r="D228" s="7" t="s">
        <v>34</v>
      </c>
      <c r="E228" s="7" t="s">
        <v>152</v>
      </c>
      <c r="F228" s="7" t="s">
        <v>53</v>
      </c>
      <c r="G228" s="46">
        <f>7244.914+2187.96403+24.21-186.12691-89.93719</f>
        <v>9181.023929999998</v>
      </c>
      <c r="H228" s="47">
        <v>0</v>
      </c>
    </row>
    <row r="229" spans="1:8" ht="45">
      <c r="A229" s="26">
        <v>931</v>
      </c>
      <c r="B229" s="9" t="s">
        <v>56</v>
      </c>
      <c r="C229" s="7" t="s">
        <v>21</v>
      </c>
      <c r="D229" s="7" t="s">
        <v>34</v>
      </c>
      <c r="E229" s="7" t="s">
        <v>152</v>
      </c>
      <c r="F229" s="7" t="s">
        <v>55</v>
      </c>
      <c r="G229" s="46">
        <v>1499.10815</v>
      </c>
      <c r="H229" s="47">
        <v>0</v>
      </c>
    </row>
    <row r="230" spans="1:8" ht="15">
      <c r="A230" s="26">
        <v>931</v>
      </c>
      <c r="B230" s="9" t="s">
        <v>58</v>
      </c>
      <c r="C230" s="7" t="s">
        <v>21</v>
      </c>
      <c r="D230" s="7" t="s">
        <v>34</v>
      </c>
      <c r="E230" s="7" t="s">
        <v>152</v>
      </c>
      <c r="F230" s="7" t="s">
        <v>57</v>
      </c>
      <c r="G230" s="46">
        <f>0.97931+0.02069</f>
        <v>1</v>
      </c>
      <c r="H230" s="47">
        <v>0</v>
      </c>
    </row>
    <row r="231" spans="1:8" ht="15">
      <c r="A231" s="26">
        <v>931</v>
      </c>
      <c r="B231" s="9" t="s">
        <v>16</v>
      </c>
      <c r="C231" s="7" t="s">
        <v>21</v>
      </c>
      <c r="D231" s="7">
        <v>11</v>
      </c>
      <c r="E231" s="7"/>
      <c r="F231" s="7"/>
      <c r="G231" s="46">
        <f>G232</f>
        <v>333.34552</v>
      </c>
      <c r="H231" s="46">
        <f>H232</f>
        <v>0</v>
      </c>
    </row>
    <row r="232" spans="1:8" ht="30">
      <c r="A232" s="26">
        <v>931</v>
      </c>
      <c r="B232" s="9" t="s">
        <v>82</v>
      </c>
      <c r="C232" s="7" t="s">
        <v>21</v>
      </c>
      <c r="D232" s="7">
        <v>11</v>
      </c>
      <c r="E232" s="7" t="s">
        <v>126</v>
      </c>
      <c r="F232" s="7"/>
      <c r="G232" s="46">
        <f>G233</f>
        <v>333.34552</v>
      </c>
      <c r="H232" s="46">
        <f>H233</f>
        <v>0</v>
      </c>
    </row>
    <row r="233" spans="1:8" ht="15">
      <c r="A233" s="26">
        <v>931</v>
      </c>
      <c r="B233" s="9" t="s">
        <v>47</v>
      </c>
      <c r="C233" s="7" t="s">
        <v>21</v>
      </c>
      <c r="D233" s="7">
        <v>11</v>
      </c>
      <c r="E233" s="7" t="s">
        <v>126</v>
      </c>
      <c r="F233" s="7" t="s">
        <v>46</v>
      </c>
      <c r="G233" s="46">
        <v>333.34552</v>
      </c>
      <c r="H233" s="47">
        <v>0</v>
      </c>
    </row>
    <row r="234" spans="1:8" ht="15">
      <c r="A234" s="26">
        <v>931</v>
      </c>
      <c r="B234" s="9" t="s">
        <v>6</v>
      </c>
      <c r="C234" s="7" t="s">
        <v>21</v>
      </c>
      <c r="D234" s="7" t="s">
        <v>45</v>
      </c>
      <c r="E234" s="23"/>
      <c r="F234" s="23"/>
      <c r="G234" s="47">
        <f>G235+G239+G237</f>
        <v>41063.379149999986</v>
      </c>
      <c r="H234" s="47">
        <f>H235+H239+H237</f>
        <v>1913.96</v>
      </c>
    </row>
    <row r="235" spans="1:8" ht="60">
      <c r="A235" s="26">
        <v>931</v>
      </c>
      <c r="B235" s="9" t="s">
        <v>121</v>
      </c>
      <c r="C235" s="7" t="s">
        <v>21</v>
      </c>
      <c r="D235" s="7" t="s">
        <v>45</v>
      </c>
      <c r="E235" s="7" t="s">
        <v>154</v>
      </c>
      <c r="F235" s="7"/>
      <c r="G235" s="46">
        <f>G236</f>
        <v>33347.86934999999</v>
      </c>
      <c r="H235" s="46">
        <f>H236</f>
        <v>0</v>
      </c>
    </row>
    <row r="236" spans="1:8" ht="18" customHeight="1">
      <c r="A236" s="26">
        <v>931</v>
      </c>
      <c r="B236" s="9" t="s">
        <v>61</v>
      </c>
      <c r="C236" s="7" t="s">
        <v>21</v>
      </c>
      <c r="D236" s="7" t="s">
        <v>45</v>
      </c>
      <c r="E236" s="7" t="s">
        <v>154</v>
      </c>
      <c r="F236" s="7" t="s">
        <v>59</v>
      </c>
      <c r="G236" s="46">
        <f>31043.01945+2028.7858+186.12691+89.93719</f>
        <v>33347.86934999999</v>
      </c>
      <c r="H236" s="46">
        <v>0</v>
      </c>
    </row>
    <row r="237" spans="1:8" ht="105">
      <c r="A237" s="32">
        <v>931</v>
      </c>
      <c r="B237" s="16" t="s">
        <v>90</v>
      </c>
      <c r="C237" s="7" t="s">
        <v>21</v>
      </c>
      <c r="D237" s="7" t="s">
        <v>45</v>
      </c>
      <c r="E237" s="7" t="s">
        <v>162</v>
      </c>
      <c r="F237" s="7"/>
      <c r="G237" s="46">
        <f>G238</f>
        <v>259.57416</v>
      </c>
      <c r="H237" s="46">
        <f>H238</f>
        <v>0</v>
      </c>
    </row>
    <row r="238" spans="1:8" ht="45">
      <c r="A238" s="32">
        <v>931</v>
      </c>
      <c r="B238" s="16" t="s">
        <v>56</v>
      </c>
      <c r="C238" s="7" t="s">
        <v>21</v>
      </c>
      <c r="D238" s="7" t="s">
        <v>45</v>
      </c>
      <c r="E238" s="7" t="s">
        <v>162</v>
      </c>
      <c r="F238" s="7" t="s">
        <v>55</v>
      </c>
      <c r="G238" s="46">
        <v>259.57416</v>
      </c>
      <c r="H238" s="46">
        <v>0</v>
      </c>
    </row>
    <row r="239" spans="1:8" ht="60">
      <c r="A239" s="26">
        <v>931</v>
      </c>
      <c r="B239" s="9" t="s">
        <v>118</v>
      </c>
      <c r="C239" s="7" t="s">
        <v>21</v>
      </c>
      <c r="D239" s="7" t="s">
        <v>45</v>
      </c>
      <c r="E239" s="7" t="s">
        <v>151</v>
      </c>
      <c r="F239" s="7"/>
      <c r="G239" s="46">
        <f>G240</f>
        <v>7455.93564</v>
      </c>
      <c r="H239" s="46">
        <f>H240</f>
        <v>1913.96</v>
      </c>
    </row>
    <row r="240" spans="1:8" ht="45">
      <c r="A240" s="26">
        <v>931</v>
      </c>
      <c r="B240" s="9" t="s">
        <v>122</v>
      </c>
      <c r="C240" s="7" t="s">
        <v>21</v>
      </c>
      <c r="D240" s="7" t="s">
        <v>45</v>
      </c>
      <c r="E240" s="7" t="s">
        <v>152</v>
      </c>
      <c r="F240" s="7"/>
      <c r="G240" s="46">
        <f>G242+G241</f>
        <v>7455.93564</v>
      </c>
      <c r="H240" s="46">
        <f>H242+H241</f>
        <v>1913.96</v>
      </c>
    </row>
    <row r="241" spans="1:8" ht="30">
      <c r="A241" s="35">
        <v>931</v>
      </c>
      <c r="B241" s="16" t="s">
        <v>54</v>
      </c>
      <c r="C241" s="7" t="s">
        <v>21</v>
      </c>
      <c r="D241" s="7" t="s">
        <v>45</v>
      </c>
      <c r="E241" s="7" t="s">
        <v>152</v>
      </c>
      <c r="F241" s="7" t="s">
        <v>63</v>
      </c>
      <c r="G241" s="46">
        <f>3457.081+0.7+1028.71752</f>
        <v>4486.49852</v>
      </c>
      <c r="H241" s="46">
        <v>0</v>
      </c>
    </row>
    <row r="242" spans="1:8" ht="45">
      <c r="A242" s="26">
        <v>931</v>
      </c>
      <c r="B242" s="9" t="s">
        <v>56</v>
      </c>
      <c r="C242" s="7" t="s">
        <v>21</v>
      </c>
      <c r="D242" s="7" t="s">
        <v>45</v>
      </c>
      <c r="E242" s="7" t="s">
        <v>152</v>
      </c>
      <c r="F242" s="7" t="s">
        <v>55</v>
      </c>
      <c r="G242" s="46">
        <f>1055.47712+1913.96</f>
        <v>2969.43712</v>
      </c>
      <c r="H242" s="46">
        <v>1913.96</v>
      </c>
    </row>
    <row r="243" spans="1:8" ht="45">
      <c r="A243" s="35">
        <v>931</v>
      </c>
      <c r="B243" s="9" t="s">
        <v>27</v>
      </c>
      <c r="C243" s="7" t="s">
        <v>24</v>
      </c>
      <c r="D243" s="7" t="s">
        <v>36</v>
      </c>
      <c r="E243" s="7"/>
      <c r="F243" s="7"/>
      <c r="G243" s="46">
        <f>G244</f>
        <v>17.5</v>
      </c>
      <c r="H243" s="46">
        <f>H244</f>
        <v>0</v>
      </c>
    </row>
    <row r="244" spans="1:8" ht="60">
      <c r="A244" s="35">
        <v>931</v>
      </c>
      <c r="B244" s="9" t="s">
        <v>167</v>
      </c>
      <c r="C244" s="7" t="s">
        <v>24</v>
      </c>
      <c r="D244" s="7" t="s">
        <v>36</v>
      </c>
      <c r="E244" s="7" t="s">
        <v>166</v>
      </c>
      <c r="F244" s="7"/>
      <c r="G244" s="46">
        <f>G245+G246</f>
        <v>17.5</v>
      </c>
      <c r="H244" s="46">
        <f>H245+H246</f>
        <v>0</v>
      </c>
    </row>
    <row r="245" spans="1:8" ht="45">
      <c r="A245" s="35">
        <v>931</v>
      </c>
      <c r="B245" s="9" t="s">
        <v>56</v>
      </c>
      <c r="C245" s="7" t="s">
        <v>24</v>
      </c>
      <c r="D245" s="7" t="s">
        <v>36</v>
      </c>
      <c r="E245" s="7" t="s">
        <v>166</v>
      </c>
      <c r="F245" s="7" t="s">
        <v>55</v>
      </c>
      <c r="G245" s="46">
        <v>2.5</v>
      </c>
      <c r="H245" s="46">
        <v>0</v>
      </c>
    </row>
    <row r="246" spans="1:8" ht="15">
      <c r="A246" s="35">
        <v>931</v>
      </c>
      <c r="B246" s="9" t="s">
        <v>61</v>
      </c>
      <c r="C246" s="7" t="s">
        <v>24</v>
      </c>
      <c r="D246" s="7" t="s">
        <v>36</v>
      </c>
      <c r="E246" s="7" t="s">
        <v>166</v>
      </c>
      <c r="F246" s="7" t="s">
        <v>59</v>
      </c>
      <c r="G246" s="46">
        <v>15</v>
      </c>
      <c r="H246" s="46">
        <v>0</v>
      </c>
    </row>
    <row r="247" spans="1:8" ht="15">
      <c r="A247" s="26">
        <v>931</v>
      </c>
      <c r="B247" s="9" t="s">
        <v>11</v>
      </c>
      <c r="C247" s="7" t="s">
        <v>22</v>
      </c>
      <c r="D247" s="7" t="s">
        <v>38</v>
      </c>
      <c r="E247" s="7"/>
      <c r="F247" s="7"/>
      <c r="G247" s="46">
        <f>G248</f>
        <v>2250</v>
      </c>
      <c r="H247" s="46">
        <f>H248</f>
        <v>0</v>
      </c>
    </row>
    <row r="248" spans="1:8" ht="60">
      <c r="A248" s="26">
        <v>931</v>
      </c>
      <c r="B248" s="9" t="s">
        <v>121</v>
      </c>
      <c r="C248" s="7" t="s">
        <v>22</v>
      </c>
      <c r="D248" s="7" t="s">
        <v>38</v>
      </c>
      <c r="E248" s="7" t="s">
        <v>154</v>
      </c>
      <c r="F248" s="7"/>
      <c r="G248" s="46">
        <f>G249</f>
        <v>2250</v>
      </c>
      <c r="H248" s="46">
        <f>H249</f>
        <v>0</v>
      </c>
    </row>
    <row r="249" spans="1:8" ht="60">
      <c r="A249" s="26">
        <v>931</v>
      </c>
      <c r="B249" s="9" t="s">
        <v>65</v>
      </c>
      <c r="C249" s="7" t="s">
        <v>22</v>
      </c>
      <c r="D249" s="7" t="s">
        <v>38</v>
      </c>
      <c r="E249" s="7" t="s">
        <v>154</v>
      </c>
      <c r="F249" s="7" t="s">
        <v>48</v>
      </c>
      <c r="G249" s="46">
        <v>2250</v>
      </c>
      <c r="H249" s="47">
        <v>0</v>
      </c>
    </row>
    <row r="250" spans="1:8" ht="15">
      <c r="A250" s="38">
        <v>931</v>
      </c>
      <c r="B250" s="16" t="s">
        <v>13</v>
      </c>
      <c r="C250" s="7" t="s">
        <v>37</v>
      </c>
      <c r="D250" s="7" t="s">
        <v>35</v>
      </c>
      <c r="E250" s="7"/>
      <c r="F250" s="7"/>
      <c r="G250" s="46">
        <f>G251</f>
        <v>535.05697</v>
      </c>
      <c r="H250" s="47">
        <f>H251</f>
        <v>0</v>
      </c>
    </row>
    <row r="251" spans="1:8" ht="30">
      <c r="A251" s="38">
        <v>931</v>
      </c>
      <c r="B251" s="16" t="s">
        <v>82</v>
      </c>
      <c r="C251" s="7" t="s">
        <v>37</v>
      </c>
      <c r="D251" s="7" t="s">
        <v>35</v>
      </c>
      <c r="E251" s="7" t="s">
        <v>126</v>
      </c>
      <c r="F251" s="7"/>
      <c r="G251" s="46">
        <f>G252</f>
        <v>535.05697</v>
      </c>
      <c r="H251" s="47">
        <f>H252</f>
        <v>0</v>
      </c>
    </row>
    <row r="252" spans="1:8" ht="15">
      <c r="A252" s="38">
        <v>931</v>
      </c>
      <c r="B252" s="16" t="s">
        <v>58</v>
      </c>
      <c r="C252" s="7" t="s">
        <v>37</v>
      </c>
      <c r="D252" s="7" t="s">
        <v>35</v>
      </c>
      <c r="E252" s="7" t="s">
        <v>126</v>
      </c>
      <c r="F252" s="7" t="s">
        <v>57</v>
      </c>
      <c r="G252" s="46">
        <v>535.05697</v>
      </c>
      <c r="H252" s="47">
        <v>0</v>
      </c>
    </row>
    <row r="253" spans="1:8" ht="30">
      <c r="A253" s="44">
        <v>931</v>
      </c>
      <c r="B253" s="16" t="s">
        <v>14</v>
      </c>
      <c r="C253" s="7" t="s">
        <v>37</v>
      </c>
      <c r="D253" s="7" t="s">
        <v>19</v>
      </c>
      <c r="E253" s="7"/>
      <c r="F253" s="7"/>
      <c r="G253" s="46">
        <f>G254</f>
        <v>26.1</v>
      </c>
      <c r="H253" s="46">
        <f>H254</f>
        <v>0</v>
      </c>
    </row>
    <row r="254" spans="1:8" ht="60">
      <c r="A254" s="44">
        <v>931</v>
      </c>
      <c r="B254" s="16" t="s">
        <v>173</v>
      </c>
      <c r="C254" s="7" t="s">
        <v>37</v>
      </c>
      <c r="D254" s="7" t="s">
        <v>19</v>
      </c>
      <c r="E254" s="7" t="s">
        <v>187</v>
      </c>
      <c r="F254" s="7"/>
      <c r="G254" s="46">
        <f>G255</f>
        <v>26.1</v>
      </c>
      <c r="H254" s="46">
        <f>H255</f>
        <v>0</v>
      </c>
    </row>
    <row r="255" spans="1:8" ht="45">
      <c r="A255" s="44">
        <v>931</v>
      </c>
      <c r="B255" s="9" t="s">
        <v>56</v>
      </c>
      <c r="C255" s="7" t="s">
        <v>37</v>
      </c>
      <c r="D255" s="7" t="s">
        <v>19</v>
      </c>
      <c r="E255" s="7" t="s">
        <v>187</v>
      </c>
      <c r="F255" s="7" t="s">
        <v>55</v>
      </c>
      <c r="G255" s="46">
        <v>26.1</v>
      </c>
      <c r="H255" s="47">
        <v>0</v>
      </c>
    </row>
    <row r="256" spans="1:8" ht="20.25" customHeight="1">
      <c r="A256" s="26">
        <v>931</v>
      </c>
      <c r="B256" s="16" t="s">
        <v>8</v>
      </c>
      <c r="C256" s="7">
        <v>10</v>
      </c>
      <c r="D256" s="7" t="s">
        <v>21</v>
      </c>
      <c r="E256" s="7"/>
      <c r="F256" s="7"/>
      <c r="G256" s="46">
        <f>G257</f>
        <v>3700</v>
      </c>
      <c r="H256" s="46">
        <f>H257</f>
        <v>0</v>
      </c>
    </row>
    <row r="257" spans="1:8" ht="30">
      <c r="A257" s="26">
        <v>931</v>
      </c>
      <c r="B257" s="16" t="s">
        <v>82</v>
      </c>
      <c r="C257" s="7">
        <v>10</v>
      </c>
      <c r="D257" s="7" t="s">
        <v>21</v>
      </c>
      <c r="E257" s="7" t="s">
        <v>126</v>
      </c>
      <c r="F257" s="7"/>
      <c r="G257" s="46">
        <f>G258</f>
        <v>3700</v>
      </c>
      <c r="H257" s="46">
        <f>H258</f>
        <v>0</v>
      </c>
    </row>
    <row r="258" spans="1:8" ht="30">
      <c r="A258" s="26">
        <v>931</v>
      </c>
      <c r="B258" s="16" t="s">
        <v>71</v>
      </c>
      <c r="C258" s="7">
        <v>10</v>
      </c>
      <c r="D258" s="7" t="s">
        <v>21</v>
      </c>
      <c r="E258" s="7" t="s">
        <v>126</v>
      </c>
      <c r="F258" s="7" t="s">
        <v>70</v>
      </c>
      <c r="G258" s="46">
        <v>3700</v>
      </c>
      <c r="H258" s="47">
        <v>0</v>
      </c>
    </row>
    <row r="259" spans="1:8" ht="25.5" customHeight="1">
      <c r="A259" s="50">
        <v>931</v>
      </c>
      <c r="B259" s="16" t="s">
        <v>10</v>
      </c>
      <c r="C259" s="7">
        <v>10</v>
      </c>
      <c r="D259" s="7" t="s">
        <v>34</v>
      </c>
      <c r="E259" s="7"/>
      <c r="F259" s="7"/>
      <c r="G259" s="46">
        <f>G260</f>
        <v>1.2</v>
      </c>
      <c r="H259" s="46">
        <f>H260</f>
        <v>0</v>
      </c>
    </row>
    <row r="260" spans="1:8" ht="45">
      <c r="A260" s="50">
        <v>931</v>
      </c>
      <c r="B260" s="16" t="s">
        <v>188</v>
      </c>
      <c r="C260" s="7">
        <v>10</v>
      </c>
      <c r="D260" s="7" t="s">
        <v>34</v>
      </c>
      <c r="E260" s="7" t="s">
        <v>143</v>
      </c>
      <c r="F260" s="7"/>
      <c r="G260" s="46">
        <f>G261</f>
        <v>1.2</v>
      </c>
      <c r="H260" s="46">
        <f>H261</f>
        <v>0</v>
      </c>
    </row>
    <row r="261" spans="1:8" ht="45">
      <c r="A261" s="50">
        <v>931</v>
      </c>
      <c r="B261" s="9" t="s">
        <v>56</v>
      </c>
      <c r="C261" s="7">
        <v>10</v>
      </c>
      <c r="D261" s="7" t="s">
        <v>34</v>
      </c>
      <c r="E261" s="7" t="s">
        <v>143</v>
      </c>
      <c r="F261" s="7" t="s">
        <v>55</v>
      </c>
      <c r="G261" s="46">
        <v>1.2</v>
      </c>
      <c r="H261" s="47">
        <v>0</v>
      </c>
    </row>
    <row r="262" spans="1:8" ht="30">
      <c r="A262" s="26">
        <v>931</v>
      </c>
      <c r="B262" s="9" t="s">
        <v>29</v>
      </c>
      <c r="C262" s="7">
        <v>13</v>
      </c>
      <c r="D262" s="7" t="s">
        <v>21</v>
      </c>
      <c r="E262" s="7"/>
      <c r="F262" s="7"/>
      <c r="G262" s="46">
        <f aca="true" t="shared" si="1" ref="G262:H264">G263</f>
        <v>2126.28628</v>
      </c>
      <c r="H262" s="46">
        <f t="shared" si="1"/>
        <v>0</v>
      </c>
    </row>
    <row r="263" spans="1:8" ht="60">
      <c r="A263" s="26">
        <v>931</v>
      </c>
      <c r="B263" s="9" t="s">
        <v>118</v>
      </c>
      <c r="C263" s="7">
        <v>13</v>
      </c>
      <c r="D263" s="7" t="s">
        <v>21</v>
      </c>
      <c r="E263" s="7" t="s">
        <v>151</v>
      </c>
      <c r="F263" s="7"/>
      <c r="G263" s="46">
        <f t="shared" si="1"/>
        <v>2126.28628</v>
      </c>
      <c r="H263" s="46">
        <f t="shared" si="1"/>
        <v>0</v>
      </c>
    </row>
    <row r="264" spans="1:8" ht="45">
      <c r="A264" s="26">
        <v>931</v>
      </c>
      <c r="B264" s="9" t="s">
        <v>123</v>
      </c>
      <c r="C264" s="7">
        <v>13</v>
      </c>
      <c r="D264" s="7" t="s">
        <v>21</v>
      </c>
      <c r="E264" s="7" t="s">
        <v>155</v>
      </c>
      <c r="F264" s="7"/>
      <c r="G264" s="46">
        <f t="shared" si="1"/>
        <v>2126.28628</v>
      </c>
      <c r="H264" s="46">
        <f t="shared" si="1"/>
        <v>0</v>
      </c>
    </row>
    <row r="265" spans="1:8" ht="19.5" customHeight="1">
      <c r="A265" s="26">
        <v>931</v>
      </c>
      <c r="B265" s="9" t="s">
        <v>15</v>
      </c>
      <c r="C265" s="7" t="s">
        <v>45</v>
      </c>
      <c r="D265" s="7" t="s">
        <v>21</v>
      </c>
      <c r="E265" s="7" t="s">
        <v>155</v>
      </c>
      <c r="F265" s="7" t="s">
        <v>49</v>
      </c>
      <c r="G265" s="46">
        <v>2126.28628</v>
      </c>
      <c r="H265" s="47">
        <v>0</v>
      </c>
    </row>
    <row r="266" spans="1:8" ht="45">
      <c r="A266" s="26">
        <v>931</v>
      </c>
      <c r="B266" s="9" t="s">
        <v>31</v>
      </c>
      <c r="C266" s="7">
        <v>14</v>
      </c>
      <c r="D266" s="7" t="s">
        <v>21</v>
      </c>
      <c r="E266" s="7"/>
      <c r="F266" s="7"/>
      <c r="G266" s="46">
        <f aca="true" t="shared" si="2" ref="G266:H268">G267</f>
        <v>31252</v>
      </c>
      <c r="H266" s="46">
        <f t="shared" si="2"/>
        <v>1252</v>
      </c>
    </row>
    <row r="267" spans="1:8" ht="60">
      <c r="A267" s="26">
        <v>931</v>
      </c>
      <c r="B267" s="9" t="s">
        <v>118</v>
      </c>
      <c r="C267" s="7" t="s">
        <v>52</v>
      </c>
      <c r="D267" s="7" t="s">
        <v>21</v>
      </c>
      <c r="E267" s="7" t="s">
        <v>151</v>
      </c>
      <c r="F267" s="7"/>
      <c r="G267" s="46">
        <f t="shared" si="2"/>
        <v>31252</v>
      </c>
      <c r="H267" s="46">
        <f t="shared" si="2"/>
        <v>1252</v>
      </c>
    </row>
    <row r="268" spans="1:8" ht="45">
      <c r="A268" s="26">
        <v>931</v>
      </c>
      <c r="B268" s="9" t="s">
        <v>124</v>
      </c>
      <c r="C268" s="7" t="s">
        <v>52</v>
      </c>
      <c r="D268" s="7" t="s">
        <v>21</v>
      </c>
      <c r="E268" s="7" t="s">
        <v>156</v>
      </c>
      <c r="F268" s="7"/>
      <c r="G268" s="46">
        <f t="shared" si="2"/>
        <v>31252</v>
      </c>
      <c r="H268" s="46">
        <f t="shared" si="2"/>
        <v>1252</v>
      </c>
    </row>
    <row r="269" spans="1:8" ht="15">
      <c r="A269" s="26">
        <v>931</v>
      </c>
      <c r="B269" s="9" t="s">
        <v>39</v>
      </c>
      <c r="C269" s="7" t="s">
        <v>52</v>
      </c>
      <c r="D269" s="7" t="s">
        <v>21</v>
      </c>
      <c r="E269" s="7" t="s">
        <v>156</v>
      </c>
      <c r="F269" s="7" t="s">
        <v>74</v>
      </c>
      <c r="G269" s="46">
        <f>30000+1252</f>
        <v>31252</v>
      </c>
      <c r="H269" s="46">
        <v>1252</v>
      </c>
    </row>
    <row r="270" spans="1:8" ht="15">
      <c r="A270" s="26">
        <v>931</v>
      </c>
      <c r="B270" s="9" t="s">
        <v>50</v>
      </c>
      <c r="C270" s="7" t="s">
        <v>52</v>
      </c>
      <c r="D270" s="7" t="s">
        <v>35</v>
      </c>
      <c r="E270" s="7"/>
      <c r="F270" s="7"/>
      <c r="G270" s="46">
        <f aca="true" t="shared" si="3" ref="G270:H272">G271</f>
        <v>14856.20825</v>
      </c>
      <c r="H270" s="46">
        <f t="shared" si="3"/>
        <v>0</v>
      </c>
    </row>
    <row r="271" spans="1:8" ht="60">
      <c r="A271" s="26">
        <v>931</v>
      </c>
      <c r="B271" s="9" t="s">
        <v>118</v>
      </c>
      <c r="C271" s="7" t="s">
        <v>52</v>
      </c>
      <c r="D271" s="7" t="s">
        <v>35</v>
      </c>
      <c r="E271" s="7" t="s">
        <v>151</v>
      </c>
      <c r="F271" s="7"/>
      <c r="G271" s="46">
        <f t="shared" si="3"/>
        <v>14856.20825</v>
      </c>
      <c r="H271" s="46">
        <f t="shared" si="3"/>
        <v>0</v>
      </c>
    </row>
    <row r="272" spans="1:8" ht="45">
      <c r="A272" s="26">
        <v>931</v>
      </c>
      <c r="B272" s="9" t="s">
        <v>124</v>
      </c>
      <c r="C272" s="7" t="s">
        <v>52</v>
      </c>
      <c r="D272" s="7" t="s">
        <v>35</v>
      </c>
      <c r="E272" s="7" t="s">
        <v>156</v>
      </c>
      <c r="F272" s="7"/>
      <c r="G272" s="46">
        <f t="shared" si="3"/>
        <v>14856.20825</v>
      </c>
      <c r="H272" s="46">
        <f t="shared" si="3"/>
        <v>0</v>
      </c>
    </row>
    <row r="273" spans="1:8" ht="15">
      <c r="A273" s="26">
        <v>931</v>
      </c>
      <c r="B273" s="9" t="s">
        <v>39</v>
      </c>
      <c r="C273" s="7">
        <v>14</v>
      </c>
      <c r="D273" s="7" t="s">
        <v>35</v>
      </c>
      <c r="E273" s="7" t="s">
        <v>156</v>
      </c>
      <c r="F273" s="7" t="s">
        <v>74</v>
      </c>
      <c r="G273" s="47">
        <v>14856.20825</v>
      </c>
      <c r="H273" s="47">
        <v>0</v>
      </c>
    </row>
    <row r="274" spans="1:8" ht="21" customHeight="1">
      <c r="A274" s="26"/>
      <c r="B274" s="17" t="s">
        <v>81</v>
      </c>
      <c r="C274" s="23"/>
      <c r="D274" s="23"/>
      <c r="E274" s="23"/>
      <c r="F274" s="23"/>
      <c r="G274" s="49">
        <f>G7+G13+G186+G211+G224+G165+G171</f>
        <v>952538.73718</v>
      </c>
      <c r="H274" s="49">
        <f>H7+H13+H186+H211+H224+H165+H171</f>
        <v>445287.18384</v>
      </c>
    </row>
    <row r="275" ht="14.25">
      <c r="A275" s="18"/>
    </row>
    <row r="276" ht="14.25">
      <c r="A276" s="18"/>
    </row>
    <row r="277" ht="14.25">
      <c r="A277" s="18"/>
    </row>
    <row r="278" ht="14.25">
      <c r="A278" s="18"/>
    </row>
    <row r="279" ht="14.25">
      <c r="A279" s="18"/>
    </row>
    <row r="280" ht="14.25">
      <c r="A280" s="18"/>
    </row>
    <row r="281" ht="14.25">
      <c r="A281" s="18"/>
    </row>
    <row r="282" ht="14.25">
      <c r="A282" s="18"/>
    </row>
    <row r="283" ht="14.25">
      <c r="A283" s="18"/>
    </row>
    <row r="284" ht="14.25">
      <c r="A284" s="18"/>
    </row>
    <row r="285" ht="14.25">
      <c r="A285" s="18"/>
    </row>
    <row r="286" ht="14.25">
      <c r="A286" s="18"/>
    </row>
    <row r="287" ht="14.25">
      <c r="A287" s="18"/>
    </row>
    <row r="288" ht="14.25">
      <c r="A288" s="18"/>
    </row>
    <row r="289" ht="14.25">
      <c r="A289" s="18"/>
    </row>
    <row r="290" ht="14.25">
      <c r="A290" s="18"/>
    </row>
    <row r="291" ht="14.25">
      <c r="A291" s="18"/>
    </row>
    <row r="292" ht="14.25">
      <c r="A292" s="18"/>
    </row>
    <row r="293" ht="14.25">
      <c r="A293" s="18"/>
    </row>
    <row r="294" ht="14.25">
      <c r="A294" s="18"/>
    </row>
    <row r="295" ht="14.25">
      <c r="A295" s="18"/>
    </row>
    <row r="296" ht="14.25">
      <c r="A296" s="18"/>
    </row>
    <row r="297" ht="14.25">
      <c r="A297" s="18"/>
    </row>
    <row r="298" ht="14.25">
      <c r="A298" s="18"/>
    </row>
    <row r="299" ht="14.25">
      <c r="A299" s="18"/>
    </row>
    <row r="300" ht="14.25">
      <c r="A300" s="18"/>
    </row>
    <row r="301" ht="14.25">
      <c r="A301" s="18"/>
    </row>
    <row r="302" ht="14.25">
      <c r="A302" s="18"/>
    </row>
    <row r="303" ht="14.25">
      <c r="A303" s="18"/>
    </row>
    <row r="304" ht="14.25">
      <c r="A304" s="18"/>
    </row>
    <row r="305" ht="14.25">
      <c r="A305" s="18"/>
    </row>
    <row r="306" ht="14.25">
      <c r="A306" s="18"/>
    </row>
    <row r="307" ht="14.25">
      <c r="A307" s="18"/>
    </row>
    <row r="308" ht="14.25">
      <c r="A308" s="18"/>
    </row>
    <row r="309" ht="14.25">
      <c r="A309" s="18"/>
    </row>
    <row r="310" ht="14.25">
      <c r="A310" s="18"/>
    </row>
    <row r="311" ht="14.25">
      <c r="A311" s="18"/>
    </row>
    <row r="312" ht="14.25">
      <c r="A312" s="18"/>
    </row>
    <row r="313" ht="14.25">
      <c r="A313" s="18"/>
    </row>
    <row r="314" ht="14.25">
      <c r="A314" s="18"/>
    </row>
    <row r="315" ht="14.25">
      <c r="A315" s="18"/>
    </row>
    <row r="316" ht="14.25">
      <c r="A316" s="18"/>
    </row>
    <row r="317" ht="14.25">
      <c r="A317" s="18"/>
    </row>
    <row r="318" ht="14.25">
      <c r="A318" s="18"/>
    </row>
    <row r="319" ht="14.25">
      <c r="A319" s="18"/>
    </row>
    <row r="320" ht="14.25">
      <c r="A320" s="18"/>
    </row>
    <row r="321" ht="14.25">
      <c r="A321" s="18"/>
    </row>
    <row r="322" ht="14.25">
      <c r="A322" s="18"/>
    </row>
    <row r="323" ht="14.25">
      <c r="A323" s="18"/>
    </row>
    <row r="324" ht="14.25">
      <c r="A324" s="18"/>
    </row>
    <row r="325" ht="14.25">
      <c r="A325" s="18"/>
    </row>
    <row r="326" ht="14.25">
      <c r="A326" s="18"/>
    </row>
    <row r="327" ht="14.25">
      <c r="A327" s="18"/>
    </row>
    <row r="328" ht="14.25">
      <c r="A328" s="18"/>
    </row>
    <row r="329" ht="14.25">
      <c r="A329" s="18"/>
    </row>
    <row r="330" ht="14.25">
      <c r="A330" s="18"/>
    </row>
    <row r="331" ht="14.25">
      <c r="A331" s="18"/>
    </row>
    <row r="332" ht="14.25">
      <c r="A332" s="18"/>
    </row>
    <row r="333" ht="14.25">
      <c r="A333" s="18"/>
    </row>
    <row r="334" ht="14.25">
      <c r="A334" s="18"/>
    </row>
    <row r="335" ht="14.25">
      <c r="A335" s="18"/>
    </row>
    <row r="336" ht="14.25">
      <c r="A336" s="18"/>
    </row>
    <row r="337" ht="14.25">
      <c r="A337" s="18"/>
    </row>
    <row r="338" ht="14.25">
      <c r="A338" s="18"/>
    </row>
    <row r="339" ht="14.25">
      <c r="A339" s="18"/>
    </row>
    <row r="340" ht="14.25">
      <c r="A340" s="18"/>
    </row>
    <row r="341" ht="14.25">
      <c r="A341" s="18"/>
    </row>
    <row r="342" ht="14.25">
      <c r="A342" s="18"/>
    </row>
    <row r="343" ht="14.25">
      <c r="A343" s="18"/>
    </row>
    <row r="344" ht="14.25">
      <c r="A344" s="18"/>
    </row>
    <row r="345" ht="14.25">
      <c r="A345" s="18"/>
    </row>
    <row r="346" ht="14.25">
      <c r="A346" s="18"/>
    </row>
    <row r="347" ht="14.25">
      <c r="A347" s="18"/>
    </row>
    <row r="348" ht="14.25">
      <c r="A348" s="18"/>
    </row>
    <row r="349" ht="14.25">
      <c r="A349" s="18"/>
    </row>
    <row r="350" ht="14.25">
      <c r="A350" s="18"/>
    </row>
    <row r="351" ht="14.25">
      <c r="A351" s="18"/>
    </row>
    <row r="352" ht="14.25">
      <c r="A352" s="18"/>
    </row>
    <row r="353" ht="14.25">
      <c r="A353" s="18"/>
    </row>
    <row r="354" ht="14.25">
      <c r="A354" s="18"/>
    </row>
    <row r="355" ht="14.25">
      <c r="A355" s="18"/>
    </row>
    <row r="356" ht="14.25">
      <c r="A356" s="18"/>
    </row>
    <row r="357" ht="14.25">
      <c r="A357" s="18"/>
    </row>
    <row r="358" ht="14.25">
      <c r="A358" s="18"/>
    </row>
    <row r="359" ht="14.25">
      <c r="A359" s="18"/>
    </row>
    <row r="360" ht="14.25">
      <c r="A360" s="18"/>
    </row>
    <row r="361" ht="14.25">
      <c r="A361" s="18"/>
    </row>
    <row r="362" ht="14.25">
      <c r="A362" s="18"/>
    </row>
    <row r="363" ht="14.25">
      <c r="A363" s="18"/>
    </row>
    <row r="364" ht="14.25">
      <c r="A364" s="18"/>
    </row>
    <row r="365" ht="14.25">
      <c r="A365" s="18"/>
    </row>
    <row r="366" ht="14.25">
      <c r="A366" s="18"/>
    </row>
    <row r="367" ht="14.25">
      <c r="A367" s="18"/>
    </row>
    <row r="368" ht="14.25">
      <c r="A368" s="18"/>
    </row>
    <row r="369" ht="14.25">
      <c r="A369" s="18"/>
    </row>
    <row r="370" ht="14.25">
      <c r="A370" s="18"/>
    </row>
    <row r="371" ht="14.25">
      <c r="A371" s="18"/>
    </row>
    <row r="372" ht="14.25">
      <c r="A372" s="18"/>
    </row>
    <row r="373" ht="14.25">
      <c r="A373" s="18"/>
    </row>
    <row r="374" ht="14.25">
      <c r="A374" s="18"/>
    </row>
    <row r="375" ht="14.25">
      <c r="A375" s="18"/>
    </row>
    <row r="376" ht="14.25">
      <c r="A376" s="18"/>
    </row>
    <row r="377" ht="14.25">
      <c r="A377" s="18"/>
    </row>
    <row r="378" ht="14.25">
      <c r="A378" s="18"/>
    </row>
    <row r="379" ht="14.25">
      <c r="A379" s="18"/>
    </row>
    <row r="380" ht="14.25">
      <c r="A380" s="18"/>
    </row>
    <row r="381" ht="14.25">
      <c r="A381" s="18"/>
    </row>
    <row r="382" ht="14.25">
      <c r="A382" s="18"/>
    </row>
    <row r="383" ht="14.25">
      <c r="A383" s="18"/>
    </row>
    <row r="384" ht="14.25">
      <c r="A384" s="18"/>
    </row>
    <row r="385" ht="14.25">
      <c r="A385" s="18"/>
    </row>
    <row r="386" ht="14.25">
      <c r="A386" s="18"/>
    </row>
    <row r="387" ht="14.25">
      <c r="A387" s="18"/>
    </row>
    <row r="388" ht="14.25">
      <c r="A388" s="18"/>
    </row>
    <row r="389" ht="14.25">
      <c r="A389" s="18"/>
    </row>
    <row r="390" ht="14.25">
      <c r="A390" s="18"/>
    </row>
    <row r="391" ht="14.25">
      <c r="A391" s="18"/>
    </row>
    <row r="392" ht="14.25">
      <c r="A392" s="18"/>
    </row>
    <row r="393" ht="14.25">
      <c r="A393" s="18"/>
    </row>
    <row r="394" ht="14.25">
      <c r="A394" s="18"/>
    </row>
    <row r="395" ht="14.25">
      <c r="A395" s="18"/>
    </row>
    <row r="396" ht="14.25">
      <c r="A396" s="18"/>
    </row>
    <row r="397" ht="14.25">
      <c r="A397" s="18"/>
    </row>
    <row r="398" ht="14.25">
      <c r="A398" s="18"/>
    </row>
    <row r="399" ht="14.25">
      <c r="A399" s="18"/>
    </row>
    <row r="400" ht="14.25">
      <c r="A400" s="18"/>
    </row>
    <row r="401" ht="14.25">
      <c r="A401" s="18"/>
    </row>
    <row r="402" ht="14.25">
      <c r="A402" s="18"/>
    </row>
    <row r="403" ht="14.25">
      <c r="A403" s="18"/>
    </row>
    <row r="404" ht="14.25">
      <c r="A404" s="18"/>
    </row>
    <row r="405" ht="14.25">
      <c r="A405" s="18"/>
    </row>
    <row r="406" ht="14.25">
      <c r="A406" s="18"/>
    </row>
    <row r="407" ht="14.25">
      <c r="A407" s="18"/>
    </row>
    <row r="408" ht="14.25">
      <c r="A408" s="18"/>
    </row>
    <row r="409" ht="14.25">
      <c r="A409" s="18"/>
    </row>
    <row r="410" ht="14.25">
      <c r="A410" s="18"/>
    </row>
    <row r="411" ht="14.25">
      <c r="A411" s="18"/>
    </row>
    <row r="412" ht="14.25">
      <c r="A412" s="18"/>
    </row>
    <row r="413" ht="14.25">
      <c r="A413" s="18"/>
    </row>
    <row r="414" ht="14.25">
      <c r="A414" s="18"/>
    </row>
    <row r="415" ht="14.25">
      <c r="A415" s="18"/>
    </row>
    <row r="416" ht="14.25">
      <c r="A416" s="18"/>
    </row>
    <row r="417" ht="14.25">
      <c r="A417" s="18"/>
    </row>
    <row r="418" ht="14.25">
      <c r="A418" s="18"/>
    </row>
    <row r="419" ht="14.25">
      <c r="A419" s="18"/>
    </row>
    <row r="420" ht="14.25">
      <c r="A420" s="18"/>
    </row>
    <row r="421" ht="14.25">
      <c r="A421" s="18"/>
    </row>
    <row r="422" ht="14.25">
      <c r="A422" s="18"/>
    </row>
    <row r="423" ht="14.25">
      <c r="A423" s="18"/>
    </row>
    <row r="424" ht="14.25">
      <c r="A424" s="18"/>
    </row>
    <row r="425" ht="14.25">
      <c r="A425" s="18"/>
    </row>
    <row r="426" ht="14.25">
      <c r="A426" s="18"/>
    </row>
    <row r="427" ht="14.25">
      <c r="A427" s="18"/>
    </row>
    <row r="428" ht="14.25">
      <c r="A428" s="18"/>
    </row>
    <row r="429" ht="14.25">
      <c r="A429" s="18"/>
    </row>
    <row r="430" ht="14.25">
      <c r="A430" s="18"/>
    </row>
    <row r="431" ht="14.25">
      <c r="A431" s="18"/>
    </row>
    <row r="432" ht="14.25">
      <c r="A432" s="18"/>
    </row>
    <row r="433" ht="14.25">
      <c r="A433" s="18"/>
    </row>
    <row r="434" ht="14.25">
      <c r="A434" s="18"/>
    </row>
    <row r="435" ht="14.25">
      <c r="A435" s="18"/>
    </row>
    <row r="436" ht="14.25">
      <c r="A436" s="18"/>
    </row>
    <row r="437" ht="14.25">
      <c r="A437" s="18"/>
    </row>
    <row r="438" ht="14.25">
      <c r="A438" s="18"/>
    </row>
    <row r="439" ht="14.25">
      <c r="A439" s="18"/>
    </row>
    <row r="440" ht="14.25">
      <c r="A440" s="18"/>
    </row>
    <row r="441" ht="14.25">
      <c r="A441" s="18"/>
    </row>
    <row r="442" ht="14.25">
      <c r="A442" s="18"/>
    </row>
    <row r="443" ht="14.25">
      <c r="A443" s="18"/>
    </row>
    <row r="444" ht="14.25">
      <c r="A444" s="18"/>
    </row>
    <row r="445" ht="14.25">
      <c r="A445" s="18"/>
    </row>
    <row r="446" ht="14.25">
      <c r="A446" s="18"/>
    </row>
    <row r="447" ht="14.25">
      <c r="A447" s="18"/>
    </row>
    <row r="448" ht="14.25">
      <c r="A448" s="18"/>
    </row>
    <row r="449" ht="14.25">
      <c r="A449" s="18"/>
    </row>
    <row r="450" ht="14.25">
      <c r="A450" s="18"/>
    </row>
    <row r="451" ht="14.25">
      <c r="A451" s="18"/>
    </row>
    <row r="452" ht="14.25">
      <c r="A452" s="18"/>
    </row>
    <row r="453" ht="14.25">
      <c r="A453" s="18"/>
    </row>
    <row r="454" ht="14.25">
      <c r="A454" s="18"/>
    </row>
    <row r="455" ht="14.25">
      <c r="A455" s="18"/>
    </row>
    <row r="456" ht="14.25">
      <c r="A456" s="18"/>
    </row>
    <row r="457" ht="14.25">
      <c r="A457" s="18"/>
    </row>
    <row r="458" ht="14.25">
      <c r="A458" s="18"/>
    </row>
    <row r="459" ht="14.25">
      <c r="A459" s="18"/>
    </row>
    <row r="460" ht="14.25">
      <c r="A460" s="18"/>
    </row>
    <row r="461" ht="14.25">
      <c r="A461" s="18"/>
    </row>
    <row r="462" ht="14.25">
      <c r="A462" s="18"/>
    </row>
    <row r="463" ht="14.25">
      <c r="A463" s="18"/>
    </row>
    <row r="464" ht="14.25">
      <c r="A464" s="18"/>
    </row>
    <row r="465" ht="14.25">
      <c r="A465" s="18"/>
    </row>
    <row r="466" ht="14.25">
      <c r="A466" s="18"/>
    </row>
    <row r="467" ht="14.25">
      <c r="A467" s="18"/>
    </row>
    <row r="468" ht="14.25">
      <c r="A468" s="18"/>
    </row>
    <row r="469" ht="14.25">
      <c r="A469" s="18"/>
    </row>
    <row r="470" ht="14.25">
      <c r="A470" s="18"/>
    </row>
    <row r="471" ht="14.25">
      <c r="A471" s="18"/>
    </row>
    <row r="472" ht="14.25">
      <c r="A472" s="18"/>
    </row>
    <row r="473" ht="14.25">
      <c r="A473" s="18"/>
    </row>
    <row r="474" ht="14.25">
      <c r="A474" s="18"/>
    </row>
    <row r="475" ht="14.25">
      <c r="A475" s="18"/>
    </row>
    <row r="476" ht="14.25">
      <c r="A476" s="18"/>
    </row>
    <row r="477" ht="14.25">
      <c r="A477" s="18"/>
    </row>
    <row r="478" ht="14.25">
      <c r="A478" s="18"/>
    </row>
    <row r="479" ht="14.25">
      <c r="A479" s="18"/>
    </row>
    <row r="480" ht="14.25">
      <c r="A480" s="18"/>
    </row>
    <row r="481" ht="14.25">
      <c r="A481" s="18"/>
    </row>
    <row r="482" ht="14.25">
      <c r="A482" s="18"/>
    </row>
    <row r="483" ht="14.25">
      <c r="A483" s="18"/>
    </row>
    <row r="484" ht="14.25">
      <c r="A484" s="18"/>
    </row>
    <row r="485" ht="14.25">
      <c r="A485" s="18"/>
    </row>
    <row r="486" ht="14.25">
      <c r="A486" s="18"/>
    </row>
    <row r="487" ht="14.25">
      <c r="A487" s="18"/>
    </row>
    <row r="488" ht="14.25">
      <c r="A488" s="18"/>
    </row>
    <row r="489" ht="14.25">
      <c r="A489" s="18"/>
    </row>
    <row r="490" ht="14.25">
      <c r="A490" s="18"/>
    </row>
  </sheetData>
  <sheetProtection/>
  <mergeCells count="9">
    <mergeCell ref="F2:H2"/>
    <mergeCell ref="A5:A6"/>
    <mergeCell ref="G5:H5"/>
    <mergeCell ref="B5:B6"/>
    <mergeCell ref="C5:C6"/>
    <mergeCell ref="D5:D6"/>
    <mergeCell ref="E5:E6"/>
    <mergeCell ref="F5:F6"/>
    <mergeCell ref="A3:H3"/>
  </mergeCells>
  <printOptions/>
  <pageMargins left="0.5905511811023623" right="0.35433070866141736" top="0.5905511811023623" bottom="0.4330708661417323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2016-09-19T10:08:30Z</cp:lastPrinted>
  <dcterms:created xsi:type="dcterms:W3CDTF">2007-10-25T07:07:19Z</dcterms:created>
  <dcterms:modified xsi:type="dcterms:W3CDTF">2016-12-14T11:06:32Z</dcterms:modified>
  <cp:category/>
  <cp:version/>
  <cp:contentType/>
  <cp:contentStatus/>
</cp:coreProperties>
</file>